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lexanderanderson-my.sharepoint.com/personal/osharif_alexander-anderson_com/Documents/_ Projects/FFF class/"/>
    </mc:Choice>
  </mc:AlternateContent>
  <xr:revisionPtr revIDLastSave="64" documentId="11_50F09498FA516084C89F1BEC005C1E2F5E294C26" xr6:coauthVersionLast="45" xr6:coauthVersionMax="45" xr10:uidLastSave="{BE2D60D5-50CC-4FC3-94F1-977CF4016D51}"/>
  <bookViews>
    <workbookView xWindow="-120" yWindow="-120" windowWidth="29040" windowHeight="15840" activeTab="4" xr2:uid="{00000000-000D-0000-FFFF-FFFF00000000}"/>
  </bookViews>
  <sheets>
    <sheet name="Deal analyzer" sheetId="4" r:id="rId1"/>
    <sheet name="Repair estimator" sheetId="1" r:id="rId2"/>
    <sheet name="Example Budget" sheetId="3" r:id="rId3"/>
    <sheet name="Sample Rehab Analysis" sheetId="5" r:id="rId4"/>
    <sheet name="Example SOW" sheetId="2" r:id="rId5"/>
  </sheets>
  <definedNames>
    <definedName name="_xlnm.Print_Area" localSheetId="1">'Repair estimator'!$A$1:$M$112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5" i="5" l="1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G71" i="5"/>
  <c r="G70" i="5"/>
  <c r="I70" i="5" s="1"/>
  <c r="I69" i="5"/>
  <c r="I68" i="5"/>
  <c r="G68" i="5"/>
  <c r="G67" i="5"/>
  <c r="I67" i="5" s="1"/>
  <c r="I66" i="5"/>
  <c r="I65" i="5"/>
  <c r="I64" i="5"/>
  <c r="I63" i="5"/>
  <c r="I62" i="5"/>
  <c r="I61" i="5"/>
  <c r="I60" i="5"/>
  <c r="I59" i="5"/>
  <c r="I58" i="5"/>
  <c r="H57" i="5"/>
  <c r="I57" i="5" s="1"/>
  <c r="I56" i="5"/>
  <c r="G55" i="5"/>
  <c r="I55" i="5" s="1"/>
  <c r="I54" i="5"/>
  <c r="I53" i="5"/>
  <c r="G52" i="5"/>
  <c r="I52" i="5" s="1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G37" i="5"/>
  <c r="I37" i="5" s="1"/>
  <c r="I36" i="5"/>
  <c r="I35" i="5"/>
  <c r="G34" i="5"/>
  <c r="I34" i="5" s="1"/>
  <c r="I33" i="5"/>
  <c r="I32" i="5"/>
  <c r="I31" i="5"/>
  <c r="I30" i="5"/>
  <c r="C30" i="5"/>
  <c r="I29" i="5"/>
  <c r="I28" i="5"/>
  <c r="I27" i="5"/>
  <c r="C27" i="5"/>
  <c r="C32" i="5" s="1"/>
  <c r="I26" i="5"/>
  <c r="I25" i="5"/>
  <c r="I24" i="5"/>
  <c r="I23" i="5"/>
  <c r="C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C10" i="5"/>
  <c r="I9" i="5"/>
  <c r="I8" i="5"/>
  <c r="I7" i="5"/>
  <c r="I6" i="5"/>
  <c r="I5" i="5"/>
  <c r="I4" i="5"/>
  <c r="I3" i="5"/>
  <c r="I88" i="5" l="1"/>
  <c r="C13" i="5" s="1"/>
  <c r="C14" i="5" s="1"/>
  <c r="C34" i="5" s="1"/>
  <c r="A7" i="4"/>
  <c r="C7" i="4"/>
  <c r="D7" i="4"/>
  <c r="E7" i="4"/>
  <c r="F7" i="4"/>
  <c r="G7" i="4"/>
  <c r="H7" i="4"/>
  <c r="I7" i="4"/>
  <c r="J7" i="4"/>
  <c r="K7" i="4"/>
  <c r="N7" i="4"/>
  <c r="L7" i="4"/>
  <c r="M7" i="4"/>
  <c r="A6" i="4"/>
  <c r="C6" i="4"/>
  <c r="D6" i="4"/>
  <c r="E6" i="4"/>
  <c r="F6" i="4"/>
  <c r="G6" i="4"/>
  <c r="H6" i="4"/>
  <c r="I6" i="4"/>
  <c r="J6" i="4"/>
  <c r="K6" i="4"/>
  <c r="N6" i="4"/>
  <c r="L6" i="4"/>
  <c r="M6" i="4"/>
  <c r="A5" i="4"/>
  <c r="C5" i="4"/>
  <c r="D5" i="4"/>
  <c r="E5" i="4"/>
  <c r="F5" i="4"/>
  <c r="G5" i="4"/>
  <c r="H5" i="4"/>
  <c r="I5" i="4"/>
  <c r="J5" i="4"/>
  <c r="K5" i="4"/>
  <c r="N5" i="4"/>
  <c r="L5" i="4"/>
  <c r="M5" i="4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D38" i="3"/>
  <c r="F38" i="3"/>
  <c r="F39" i="3"/>
  <c r="F40" i="3"/>
  <c r="D41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D56" i="3"/>
  <c r="F56" i="3"/>
  <c r="F57" i="3"/>
  <c r="F58" i="3"/>
  <c r="D59" i="3"/>
  <c r="F59" i="3"/>
  <c r="F60" i="3"/>
  <c r="E61" i="3"/>
  <c r="F61" i="3"/>
  <c r="F62" i="3"/>
  <c r="F63" i="3"/>
  <c r="F64" i="3"/>
  <c r="F65" i="3"/>
  <c r="F66" i="3"/>
  <c r="F67" i="3"/>
  <c r="F68" i="3"/>
  <c r="F69" i="3"/>
  <c r="F70" i="3"/>
  <c r="D71" i="3"/>
  <c r="F71" i="3"/>
  <c r="D72" i="3"/>
  <c r="F72" i="3"/>
  <c r="F73" i="3"/>
  <c r="D74" i="3"/>
  <c r="F74" i="3"/>
  <c r="D75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2" i="3"/>
  <c r="E5" i="1"/>
  <c r="E6" i="1"/>
  <c r="E8" i="1"/>
  <c r="E9" i="1"/>
  <c r="E11" i="1"/>
  <c r="E12" i="1"/>
  <c r="E14" i="1"/>
  <c r="E15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2" i="1"/>
  <c r="E44" i="1"/>
  <c r="E45" i="1"/>
  <c r="E46" i="1"/>
  <c r="E47" i="1"/>
  <c r="E49" i="1"/>
  <c r="E50" i="1"/>
  <c r="E51" i="1"/>
  <c r="E53" i="1"/>
  <c r="E54" i="1"/>
  <c r="E55" i="1"/>
  <c r="E56" i="1"/>
  <c r="E57" i="1"/>
  <c r="E5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4" i="1"/>
  <c r="J25" i="1"/>
  <c r="J27" i="1"/>
  <c r="J28" i="1"/>
  <c r="J30" i="1"/>
  <c r="J31" i="1"/>
  <c r="J33" i="1"/>
  <c r="J34" i="1"/>
  <c r="J36" i="1"/>
  <c r="J37" i="1"/>
  <c r="J38" i="1"/>
  <c r="J40" i="1"/>
  <c r="J41" i="1"/>
  <c r="J44" i="1"/>
  <c r="J45" i="1"/>
  <c r="J46" i="1"/>
  <c r="J47" i="1"/>
  <c r="J48" i="1"/>
  <c r="J50" i="1"/>
  <c r="J51" i="1"/>
  <c r="J53" i="1"/>
  <c r="C60" i="1"/>
</calcChain>
</file>

<file path=xl/sharedStrings.xml><?xml version="1.0" encoding="utf-8"?>
<sst xmlns="http://schemas.openxmlformats.org/spreadsheetml/2006/main" count="514" uniqueCount="296">
  <si>
    <t>Property Inspection Checklist</t>
  </si>
  <si>
    <t>Item Description</t>
  </si>
  <si>
    <t>Item Detailed</t>
  </si>
  <si>
    <t>ROOF</t>
  </si>
  <si>
    <t>Rip and Re- Apply</t>
  </si>
  <si>
    <t>1 Layer of Shingles Added</t>
  </si>
  <si>
    <t>SIDING</t>
  </si>
  <si>
    <t>Hardiplank</t>
  </si>
  <si>
    <t>Vinyl</t>
  </si>
  <si>
    <t>WINDOWS</t>
  </si>
  <si>
    <t>Custom</t>
  </si>
  <si>
    <t>Replacement</t>
  </si>
  <si>
    <t>Rehab Construction</t>
  </si>
  <si>
    <t>LANDSCAPING</t>
  </si>
  <si>
    <t>Landscape Demo</t>
  </si>
  <si>
    <t>Landscape Design</t>
  </si>
  <si>
    <t>HVAC</t>
  </si>
  <si>
    <t>Air Compressor</t>
  </si>
  <si>
    <t>Duct work per zone</t>
  </si>
  <si>
    <t>PLUMBING</t>
  </si>
  <si>
    <t>ELECTRIC</t>
  </si>
  <si>
    <t>200 Amp Upgrade</t>
  </si>
  <si>
    <t>Switches</t>
  </si>
  <si>
    <t>GFI</t>
  </si>
  <si>
    <t>Outlets</t>
  </si>
  <si>
    <t>FOUNDATION</t>
  </si>
  <si>
    <t>Structural</t>
  </si>
  <si>
    <t>Mason</t>
  </si>
  <si>
    <t>Full Construction</t>
  </si>
  <si>
    <t>Re-Finish</t>
  </si>
  <si>
    <t>PAINT</t>
  </si>
  <si>
    <t>Exterior Paint</t>
  </si>
  <si>
    <t>Interior Paint</t>
  </si>
  <si>
    <t>CARPET</t>
  </si>
  <si>
    <t>Standard</t>
  </si>
  <si>
    <t>Custom</t>
  </si>
  <si>
    <t>TILE FLOORS</t>
  </si>
  <si>
    <t>Standard</t>
  </si>
  <si>
    <t>Custom</t>
  </si>
  <si>
    <t>HARDWOOD FLOORS</t>
  </si>
  <si>
    <t>Grade A</t>
  </si>
  <si>
    <t>Grade B</t>
  </si>
  <si>
    <t>Grade C / Repair Stain</t>
  </si>
  <si>
    <t>KITCHEN</t>
  </si>
  <si>
    <t>Standard</t>
  </si>
  <si>
    <t>Custom</t>
  </si>
  <si>
    <t>APPLIANCES</t>
  </si>
  <si>
    <t>Custom Package</t>
  </si>
  <si>
    <t>Stainless Steal Package</t>
  </si>
  <si>
    <t>Standard Package</t>
  </si>
  <si>
    <t>Refurbish Package SS-Standard</t>
  </si>
  <si>
    <t>Refurbish Package SS-Custom</t>
  </si>
  <si>
    <t>BATHROOM</t>
  </si>
  <si>
    <t>Standard Package</t>
  </si>
  <si>
    <t>Custom Package</t>
  </si>
  <si>
    <t>SHEETROCK &amp; SPACKLE</t>
  </si>
  <si>
    <t>Sheet Rock Tape and Spackle</t>
  </si>
  <si>
    <t>DUMPSTERS</t>
  </si>
  <si>
    <t>30 Yard - 5 Ton</t>
  </si>
  <si>
    <t>DRIVEWAY</t>
  </si>
  <si>
    <t>Repair Existing</t>
  </si>
  <si>
    <t>New Paver</t>
  </si>
  <si>
    <t>New Blacktop</t>
  </si>
  <si>
    <t>New Cement</t>
  </si>
  <si>
    <t>DECK</t>
  </si>
  <si>
    <t>Repair Existing</t>
  </si>
  <si>
    <t>New Wood</t>
  </si>
  <si>
    <t>New Composite</t>
  </si>
  <si>
    <t>MASON</t>
  </si>
  <si>
    <t>Pavers</t>
  </si>
  <si>
    <t>Stone</t>
  </si>
  <si>
    <t>Stucco</t>
  </si>
  <si>
    <t>Cement</t>
  </si>
  <si>
    <t>TOTAL</t>
  </si>
  <si>
    <t>Heating System</t>
  </si>
  <si>
    <t>Boiler</t>
  </si>
  <si>
    <t>Furnace</t>
  </si>
  <si>
    <t>Heating Fuel</t>
  </si>
  <si>
    <t>Oil</t>
  </si>
  <si>
    <t>Gas</t>
  </si>
  <si>
    <t>Hot Water Fuel</t>
  </si>
  <si>
    <t>Oil</t>
  </si>
  <si>
    <t>Gas</t>
  </si>
  <si>
    <t>Electric</t>
  </si>
  <si>
    <t>Water/Sewer</t>
  </si>
  <si>
    <t>City</t>
  </si>
  <si>
    <t>Septic</t>
  </si>
  <si>
    <t>Well</t>
  </si>
  <si>
    <t>In Ground Oil Tank</t>
  </si>
  <si>
    <t>Yes</t>
  </si>
  <si>
    <t>No</t>
  </si>
  <si>
    <t>Unkown</t>
  </si>
  <si>
    <t>Above Ground Oil Tank</t>
  </si>
  <si>
    <t>Yes</t>
  </si>
  <si>
    <t>No</t>
  </si>
  <si>
    <t>Removed</t>
  </si>
  <si>
    <t xml:space="preserve">Replace Furnace </t>
  </si>
  <si>
    <t>Ceiling Fans</t>
  </si>
  <si>
    <t>Exhaust Fans</t>
  </si>
  <si>
    <t>Smoke Detectors</t>
  </si>
  <si>
    <t>High hats 4"</t>
  </si>
  <si>
    <t>High hats 6"</t>
  </si>
  <si>
    <t>Appliance Outlet</t>
  </si>
  <si>
    <t>Furnace/Boiler</t>
  </si>
  <si>
    <t>Water Heater</t>
  </si>
  <si>
    <t>Baseboard Heater per zone</t>
  </si>
  <si>
    <t xml:space="preserve">Laundry hook up </t>
  </si>
  <si>
    <t>Sink</t>
  </si>
  <si>
    <t>Toilets</t>
  </si>
  <si>
    <t>Faucet</t>
  </si>
  <si>
    <t>Tub</t>
  </si>
  <si>
    <t>Shower</t>
  </si>
  <si>
    <t>FRAMING</t>
  </si>
  <si>
    <t>BASEMENT/GARAGE</t>
  </si>
  <si>
    <t>Outdoor GFI</t>
  </si>
  <si>
    <t>ARC Fualt Braker</t>
  </si>
  <si>
    <t>HR Direct Line</t>
  </si>
  <si>
    <t>Light Fixture</t>
  </si>
  <si>
    <t>Replace Laundry Hookup</t>
  </si>
  <si>
    <t>Replace Sink</t>
  </si>
  <si>
    <t>Replace Toilet</t>
  </si>
  <si>
    <t>Replace Sump Pump</t>
  </si>
  <si>
    <t>Sq Ft - Qty</t>
  </si>
  <si>
    <t>Std. Pricing</t>
  </si>
  <si>
    <t>Proj. Cost</t>
  </si>
  <si>
    <t>New Construction</t>
  </si>
  <si>
    <t>New Sump Pump w/ hole</t>
  </si>
  <si>
    <t>Replace Faucet</t>
  </si>
  <si>
    <t>Replace Tub</t>
  </si>
  <si>
    <t>Replace Shower</t>
  </si>
  <si>
    <t>High hats 5"</t>
  </si>
  <si>
    <t>Structural Foundation</t>
  </si>
  <si>
    <t>Foundation Repair Basic</t>
  </si>
  <si>
    <t>ADDRESS</t>
  </si>
  <si>
    <t>DEMO HOUSE - SCOPE OF WORK</t>
  </si>
  <si>
    <t>COMPONENT</t>
  </si>
  <si>
    <t>TASK</t>
  </si>
  <si>
    <t>Roof Maintenance</t>
  </si>
  <si>
    <t>GUTTERS/SOFFITS/FASCIA</t>
  </si>
  <si>
    <t>Clean Gutters</t>
  </si>
  <si>
    <t>Replace 15' of Aluminum Gutter</t>
  </si>
  <si>
    <t>Replace 10' of Wood Soffit</t>
  </si>
  <si>
    <t>Pressure Wash Exterior</t>
  </si>
  <si>
    <t>Repair/Replace 100 sf of Cement Siding</t>
  </si>
  <si>
    <t>EXTERIOR PAINTING</t>
  </si>
  <si>
    <t>Paint Exterior w/3-Color Paint Scheme</t>
  </si>
  <si>
    <t>Build 12' x 12' Wood Deck</t>
  </si>
  <si>
    <t>GARAGE</t>
  </si>
  <si>
    <t>Replace (2) 8' Garage Doors</t>
  </si>
  <si>
    <t>Replace (2) Garage Door Openers</t>
  </si>
  <si>
    <t>Cut Lawn</t>
  </si>
  <si>
    <t>Trim Bushes</t>
  </si>
  <si>
    <t>Trim Large Oak Tree</t>
  </si>
  <si>
    <t>Remove (2) Dead Trees in Backyard</t>
  </si>
  <si>
    <t>DEMO</t>
  </si>
  <si>
    <t>30 Yard Dumpster</t>
  </si>
  <si>
    <t>Demo Interior for Cosmetic Renvation</t>
  </si>
  <si>
    <t>PortaPotty for (2) Months</t>
  </si>
  <si>
    <t>Replace PRV</t>
  </si>
  <si>
    <t>Replace Water Heater (40 Gallon)</t>
  </si>
  <si>
    <t>Install Pre-Form Fiberglass Tub</t>
  </si>
  <si>
    <t>Install (3) Vanity Sinks</t>
  </si>
  <si>
    <t>Connect Kitchen Sink Drain</t>
  </si>
  <si>
    <t>Install (1) Kitchen Faucet</t>
  </si>
  <si>
    <t>Install (3) Bathroom Faucets</t>
  </si>
  <si>
    <t>Replace (1) Shower Trim Kit</t>
  </si>
  <si>
    <t>Replace (1) Jacuzzi Hardware Set</t>
  </si>
  <si>
    <t>Replace (1) Shower HW Set w/Mixer</t>
  </si>
  <si>
    <t>Install (2) Toilets</t>
  </si>
  <si>
    <t>Install Dishwasher</t>
  </si>
  <si>
    <t>Fix Leak Above Living Room</t>
  </si>
  <si>
    <t>ELECTRICAL</t>
  </si>
  <si>
    <t>Add New Circuit for Basement</t>
  </si>
  <si>
    <t>Add (6) Outlets in Basement</t>
  </si>
  <si>
    <t>Upgrade (2) Bathroom Outlets to GFCI</t>
  </si>
  <si>
    <t>Add (1) New 3-Way Switch in Basement</t>
  </si>
  <si>
    <t>Install (8) Can Lights in Basement</t>
  </si>
  <si>
    <t>Install (14) Lights Throughout House:</t>
  </si>
  <si>
    <t>(8) Dome Lights</t>
  </si>
  <si>
    <t>(1) Foyer/Entry Light</t>
  </si>
  <si>
    <t>(1) Dining Room Chandelier</t>
  </si>
  <si>
    <t>(2) Kitchen Track Lights</t>
  </si>
  <si>
    <t>(2) Bathroom Vanity Lights</t>
  </si>
  <si>
    <t>Install (4) Fans:</t>
  </si>
  <si>
    <t>(2) Large Room Fans</t>
  </si>
  <si>
    <t>(2) Small Room Fans</t>
  </si>
  <si>
    <t>Replace (42) Outlets/Switches</t>
  </si>
  <si>
    <t>Repair Ductwork in Attic</t>
  </si>
  <si>
    <t>Standard Maintenance on Furnace</t>
  </si>
  <si>
    <t>Replace Compressor/Coil with 3.5 Ton Unit</t>
  </si>
  <si>
    <t>Frame 100 Linear Feet of Wall In Basment</t>
  </si>
  <si>
    <t>INSULATION</t>
  </si>
  <si>
    <t>Insulate Basement w/600' of Batt</t>
  </si>
  <si>
    <t>Insulate 900 SF of Attic to R-32</t>
  </si>
  <si>
    <t>SHEETROCK</t>
  </si>
  <si>
    <t>Patch Sheetrock In Living Room</t>
  </si>
  <si>
    <t>Hang/Finish 1400 SF of Rock in Basement</t>
  </si>
  <si>
    <t>CARPENTRY</t>
  </si>
  <si>
    <t>Install (2) Exterior Doors</t>
  </si>
  <si>
    <t>Install (14) Interior Pre-Hung Doors</t>
  </si>
  <si>
    <t>Install (2) Replacement Windows</t>
  </si>
  <si>
    <t>Install 250 Linear Feet of Trim</t>
  </si>
  <si>
    <t>INTERIOR PAINT</t>
  </si>
  <si>
    <t>Paint Interior w/3-Color Paint Scheme</t>
  </si>
  <si>
    <t>CABINETS/COUNTERTOPS</t>
  </si>
  <si>
    <t>Install 20 Linear Feet of 42" Cherry Cabinets</t>
  </si>
  <si>
    <t>Install Vanities to Match Kitchen</t>
  </si>
  <si>
    <t>(1) 30" Single Sink</t>
  </si>
  <si>
    <t>(1) 60" Double Sink</t>
  </si>
  <si>
    <t>Install Countertops</t>
  </si>
  <si>
    <t>35 SF of Santa Cecelia Granite</t>
  </si>
  <si>
    <t>Laminate Tops for Bathroom Vanities</t>
  </si>
  <si>
    <t>FLOORING</t>
  </si>
  <si>
    <t>Install (14) SY of Rolled Vinyl</t>
  </si>
  <si>
    <t>Install (130) SY of Carpet/Pad</t>
  </si>
  <si>
    <t>Install &amp; Finish (900) SF of #1 Oak</t>
  </si>
  <si>
    <t>PERMITS</t>
  </si>
  <si>
    <t>Permit Drawings (~10 Hrs of Work)</t>
  </si>
  <si>
    <t>Permits from Cobb County</t>
  </si>
  <si>
    <t>Wait Time for (3) Inspections</t>
  </si>
  <si>
    <t>GC Fee for Pulling Permits</t>
  </si>
  <si>
    <t>TERMITES</t>
  </si>
  <si>
    <t>Perform Termite Inspection</t>
  </si>
  <si>
    <t>Perform Termite Treatment (Chemical Barrier)</t>
  </si>
  <si>
    <t>Provide Clear Termite Letter</t>
  </si>
  <si>
    <t>MISCELLANEOUS</t>
  </si>
  <si>
    <t>Punch List and General Work Tasks</t>
  </si>
  <si>
    <t>Purchase/Install Appliances:</t>
  </si>
  <si>
    <t>Refrigerator</t>
  </si>
  <si>
    <t>Gas Range</t>
  </si>
  <si>
    <t>Dishwasher</t>
  </si>
  <si>
    <t>Microwave</t>
  </si>
  <si>
    <t>Clean House At Completion of Renovation</t>
  </si>
  <si>
    <t>DEMO HOUSE - BUDGET</t>
  </si>
  <si>
    <t>Component</t>
  </si>
  <si>
    <t>Task</t>
  </si>
  <si>
    <t>Labor</t>
  </si>
  <si>
    <t>Materials</t>
  </si>
  <si>
    <t>Total</t>
  </si>
  <si>
    <t>GUTTERS</t>
  </si>
  <si>
    <t>EXTER PAINTING</t>
  </si>
  <si>
    <t>Replace Compressor/Coil w/3.5 Ton Unit</t>
  </si>
  <si>
    <t>Frame 100 Linear Feet of Basement Wall</t>
  </si>
  <si>
    <t>INTER PAINT</t>
  </si>
  <si>
    <t>Paint Interior w/3-Color Paint  (1500 SF)</t>
  </si>
  <si>
    <t>Paint New Sheetrock (600 SF)</t>
  </si>
  <si>
    <t>CABINETS</t>
  </si>
  <si>
    <t>Install 20 Linear Feet of 42" Cabinets</t>
  </si>
  <si>
    <t>50 SF of Santa Cecelia Granite</t>
  </si>
  <si>
    <t>Laminate Tops for Vanities</t>
  </si>
  <si>
    <t>Perform Termite Treatment (Chemical)</t>
  </si>
  <si>
    <t>MISC</t>
  </si>
  <si>
    <t>TOTAL:</t>
  </si>
  <si>
    <t>Offer Generator:</t>
  </si>
  <si>
    <t>Address</t>
  </si>
  <si>
    <t>ARV=</t>
  </si>
  <si>
    <t xml:space="preserve">Rehab </t>
  </si>
  <si>
    <t>Taxes=</t>
  </si>
  <si>
    <t>ARV</t>
  </si>
  <si>
    <t>Percentage</t>
  </si>
  <si>
    <t>Rehab</t>
  </si>
  <si>
    <t>Offer</t>
  </si>
  <si>
    <t>Holding Cost</t>
  </si>
  <si>
    <t>ALL IN</t>
  </si>
  <si>
    <t>Taxes (6 months)</t>
  </si>
  <si>
    <t xml:space="preserve">Realtor </t>
  </si>
  <si>
    <t>Closing Costs</t>
  </si>
  <si>
    <t>Total Expenses</t>
  </si>
  <si>
    <t>Gross Profit</t>
  </si>
  <si>
    <t>Cost of money</t>
  </si>
  <si>
    <t>Net Profit</t>
  </si>
  <si>
    <t>ROI</t>
  </si>
  <si>
    <t>PURCHASE COSTS:</t>
  </si>
  <si>
    <t>Purchase Price</t>
  </si>
  <si>
    <t>Inspection(s)</t>
  </si>
  <si>
    <t>Appraisal(s)</t>
  </si>
  <si>
    <t>Survey(s)</t>
  </si>
  <si>
    <t>Lender Fees/Costs</t>
  </si>
  <si>
    <t>Other</t>
  </si>
  <si>
    <t>Total:</t>
  </si>
  <si>
    <t>REHAB COSTS:</t>
  </si>
  <si>
    <t>From Worksheet)</t>
  </si>
  <si>
    <t>HOLDING COSTS:</t>
  </si>
  <si>
    <t>Mortgage Payments</t>
  </si>
  <si>
    <t>Property Taxes</t>
  </si>
  <si>
    <t>Insurance</t>
  </si>
  <si>
    <t>Utilities</t>
  </si>
  <si>
    <t>Lawn Care</t>
  </si>
  <si>
    <t>SELLING COSTS</t>
  </si>
  <si>
    <t>Selling Price</t>
  </si>
  <si>
    <t>Commission To Agents</t>
  </si>
  <si>
    <t>Buyer Home Warranty</t>
  </si>
  <si>
    <t>Buyer Termite Letter</t>
  </si>
  <si>
    <t>Buyer's Closing Costs</t>
  </si>
  <si>
    <t>Seller's Closing Costs</t>
  </si>
  <si>
    <t xml:space="preserve">PROFIT: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</si>
</sst>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3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theme="1"/>
      <name val="Calibri"/>
      <family val="2"/>
      <scheme val="minor"/>
    </font>
    <font>
      <u/>
      <sz val="10"/>
      <color theme="10"/>
      <name val="Times New Roman"/>
    </font>
    <font>
      <u/>
      <sz val="10"/>
      <color theme="11"/>
      <name val="Times New Roman"/>
    </font>
    <font>
      <b/>
      <sz val="16"/>
      <color rgb="FF000000"/>
      <name val="Calibri"/>
      <scheme val="minor"/>
    </font>
    <font>
      <sz val="16"/>
      <color rgb="FF000000"/>
      <name val="Calibri"/>
      <scheme val="minor"/>
    </font>
    <font>
      <b/>
      <sz val="16"/>
      <color theme="1"/>
      <name val="Calibri"/>
      <scheme val="minor"/>
    </font>
    <font>
      <sz val="10"/>
      <color rgb="FF000000"/>
      <name val="Times New Roman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Fill="1"/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0" fillId="0" borderId="0" xfId="0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1" fillId="0" borderId="9" xfId="0" applyFont="1" applyBorder="1"/>
    <xf numFmtId="0" fontId="11" fillId="0" borderId="9" xfId="0" applyFont="1" applyBorder="1" applyAlignment="1">
      <alignment horizontal="left" indent="5"/>
    </xf>
    <xf numFmtId="0" fontId="12" fillId="0" borderId="0" xfId="0" applyFont="1" applyAlignment="1">
      <alignment horizontal="left"/>
    </xf>
    <xf numFmtId="0" fontId="12" fillId="0" borderId="0" xfId="0" applyFont="1"/>
    <xf numFmtId="44" fontId="12" fillId="0" borderId="0" xfId="26" applyFont="1" applyAlignment="1">
      <alignment horizontal="center"/>
    </xf>
    <xf numFmtId="44" fontId="12" fillId="0" borderId="0" xfId="26" applyFont="1"/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44" fontId="13" fillId="3" borderId="11" xfId="26" applyFont="1" applyFill="1" applyBorder="1" applyAlignment="1">
      <alignment horizontal="center"/>
    </xf>
    <xf numFmtId="44" fontId="13" fillId="3" borderId="14" xfId="26" applyFont="1" applyFill="1" applyBorder="1" applyAlignment="1">
      <alignment horizontal="center"/>
    </xf>
    <xf numFmtId="44" fontId="14" fillId="3" borderId="11" xfId="26" applyFont="1" applyFill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5" fillId="0" borderId="9" xfId="0" applyFont="1" applyBorder="1"/>
    <xf numFmtId="165" fontId="15" fillId="0" borderId="13" xfId="26" applyNumberFormat="1" applyFont="1" applyFill="1" applyBorder="1" applyAlignment="1">
      <alignment horizontal="center"/>
    </xf>
    <xf numFmtId="165" fontId="15" fillId="0" borderId="8" xfId="26" applyNumberFormat="1" applyFont="1" applyFill="1" applyBorder="1" applyAlignment="1">
      <alignment horizontal="center"/>
    </xf>
    <xf numFmtId="165" fontId="14" fillId="0" borderId="11" xfId="26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left" indent="5"/>
    </xf>
    <xf numFmtId="44" fontId="15" fillId="0" borderId="13" xfId="26" applyFont="1" applyFill="1" applyBorder="1" applyAlignment="1">
      <alignment horizontal="center"/>
    </xf>
    <xf numFmtId="44" fontId="15" fillId="0" borderId="8" xfId="26" applyFont="1" applyFill="1" applyBorder="1" applyAlignment="1">
      <alignment horizontal="center"/>
    </xf>
    <xf numFmtId="44" fontId="14" fillId="0" borderId="11" xfId="26" applyFont="1" applyFill="1" applyBorder="1" applyAlignment="1">
      <alignment horizontal="center"/>
    </xf>
    <xf numFmtId="0" fontId="14" fillId="4" borderId="11" xfId="0" applyFont="1" applyFill="1" applyBorder="1"/>
    <xf numFmtId="7" fontId="14" fillId="4" borderId="1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164" fontId="16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left"/>
    </xf>
    <xf numFmtId="0" fontId="17" fillId="5" borderId="0" xfId="0" applyFont="1" applyFill="1"/>
    <xf numFmtId="0" fontId="16" fillId="5" borderId="0" xfId="0" applyFont="1" applyFill="1" applyAlignment="1">
      <alignment horizontal="center"/>
    </xf>
    <xf numFmtId="0" fontId="17" fillId="6" borderId="0" xfId="0" applyFont="1" applyFill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64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4" fontId="17" fillId="4" borderId="0" xfId="0" applyNumberFormat="1" applyFont="1" applyFill="1" applyAlignment="1">
      <alignment horizontal="center"/>
    </xf>
    <xf numFmtId="164" fontId="17" fillId="0" borderId="0" xfId="0" applyNumberFormat="1" applyFont="1"/>
    <xf numFmtId="9" fontId="17" fillId="0" borderId="0" xfId="0" applyNumberFormat="1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1" applyFont="1" applyAlignment="1">
      <alignment horizontal="center"/>
    </xf>
    <xf numFmtId="164" fontId="7" fillId="0" borderId="1" xfId="1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/>
    <xf numFmtId="0" fontId="18" fillId="0" borderId="0" xfId="0" applyFont="1"/>
    <xf numFmtId="0" fontId="19" fillId="7" borderId="15" xfId="0" applyFont="1" applyFill="1" applyBorder="1" applyProtection="1">
      <protection locked="0"/>
    </xf>
    <xf numFmtId="165" fontId="18" fillId="0" borderId="15" xfId="0" applyNumberFormat="1" applyFont="1" applyBorder="1" applyProtection="1">
      <protection locked="0"/>
    </xf>
    <xf numFmtId="0" fontId="18" fillId="0" borderId="5" xfId="0" applyFont="1" applyBorder="1" applyProtection="1">
      <protection locked="0"/>
    </xf>
    <xf numFmtId="8" fontId="20" fillId="0" borderId="16" xfId="0" applyNumberFormat="1" applyFont="1" applyBorder="1"/>
    <xf numFmtId="0" fontId="19" fillId="7" borderId="17" xfId="0" applyFont="1" applyFill="1" applyBorder="1" applyAlignment="1" applyProtection="1">
      <alignment horizontal="right"/>
      <protection locked="0"/>
    </xf>
    <xf numFmtId="165" fontId="19" fillId="7" borderId="11" xfId="0" applyNumberFormat="1" applyFont="1" applyFill="1" applyBorder="1"/>
    <xf numFmtId="0" fontId="19" fillId="0" borderId="0" xfId="0" applyFont="1" applyProtection="1">
      <protection locked="0"/>
    </xf>
    <xf numFmtId="165" fontId="18" fillId="0" borderId="0" xfId="0" applyNumberFormat="1" applyFont="1" applyProtection="1">
      <protection locked="0"/>
    </xf>
    <xf numFmtId="4" fontId="19" fillId="8" borderId="2" xfId="0" applyNumberFormat="1" applyFont="1" applyFill="1" applyBorder="1" applyProtection="1">
      <protection locked="0"/>
    </xf>
    <xf numFmtId="8" fontId="20" fillId="0" borderId="16" xfId="0" applyNumberFormat="1" applyFont="1" applyBorder="1" applyProtection="1">
      <protection locked="0"/>
    </xf>
    <xf numFmtId="0" fontId="19" fillId="8" borderId="17" xfId="0" applyFont="1" applyFill="1" applyBorder="1" applyAlignment="1" applyProtection="1">
      <alignment horizontal="right"/>
      <protection locked="0"/>
    </xf>
    <xf numFmtId="165" fontId="19" fillId="8" borderId="11" xfId="0" applyNumberFormat="1" applyFont="1" applyFill="1" applyBorder="1" applyProtection="1">
      <protection locked="0"/>
    </xf>
    <xf numFmtId="4" fontId="19" fillId="9" borderId="2" xfId="0" applyNumberFormat="1" applyFont="1" applyFill="1" applyBorder="1" applyProtection="1">
      <protection locked="0"/>
    </xf>
    <xf numFmtId="4" fontId="18" fillId="0" borderId="5" xfId="0" applyNumberFormat="1" applyFont="1" applyBorder="1" applyProtection="1">
      <protection locked="0"/>
    </xf>
    <xf numFmtId="0" fontId="19" fillId="9" borderId="17" xfId="0" applyFont="1" applyFill="1" applyBorder="1" applyAlignment="1" applyProtection="1">
      <alignment horizontal="right"/>
      <protection locked="0"/>
    </xf>
    <xf numFmtId="165" fontId="19" fillId="9" borderId="11" xfId="0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4" fontId="19" fillId="10" borderId="2" xfId="0" applyNumberFormat="1" applyFont="1" applyFill="1" applyBorder="1" applyProtection="1">
      <protection locked="0"/>
    </xf>
    <xf numFmtId="8" fontId="21" fillId="0" borderId="16" xfId="0" applyNumberFormat="1" applyFont="1" applyBorder="1" applyProtection="1">
      <protection locked="0"/>
    </xf>
    <xf numFmtId="0" fontId="19" fillId="10" borderId="17" xfId="0" applyFont="1" applyFill="1" applyBorder="1" applyAlignment="1" applyProtection="1">
      <alignment horizontal="right"/>
      <protection locked="0"/>
    </xf>
    <xf numFmtId="165" fontId="19" fillId="10" borderId="11" xfId="0" applyNumberFormat="1" applyFont="1" applyFill="1" applyBorder="1" applyProtection="1">
      <protection locked="0"/>
    </xf>
    <xf numFmtId="0" fontId="19" fillId="4" borderId="17" xfId="0" applyFont="1" applyFill="1" applyBorder="1" applyAlignment="1" applyProtection="1">
      <alignment horizontal="right"/>
      <protection locked="0"/>
    </xf>
    <xf numFmtId="7" fontId="22" fillId="4" borderId="11" xfId="0" applyNumberFormat="1" applyFont="1" applyFill="1" applyBorder="1" applyProtection="1">
      <protection locked="0"/>
    </xf>
  </cellXfs>
  <cellStyles count="27">
    <cellStyle name="Currency" xfId="26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70D9-E067-42A3-B908-88D81FE5E8C3}">
  <dimension ref="A1:N7"/>
  <sheetViews>
    <sheetView workbookViewId="0">
      <selection activeCell="P19" sqref="P19"/>
    </sheetView>
  </sheetViews>
  <sheetFormatPr defaultRowHeight="12.75" x14ac:dyDescent="0.2"/>
  <cols>
    <col min="1" max="1" width="18.83203125" bestFit="1" customWidth="1"/>
    <col min="2" max="2" width="12.83203125" bestFit="1" customWidth="1"/>
    <col min="3" max="4" width="10" bestFit="1" customWidth="1"/>
    <col min="5" max="5" width="14.33203125" bestFit="1" customWidth="1"/>
    <col min="6" max="6" width="10" bestFit="1" customWidth="1"/>
    <col min="7" max="7" width="19" bestFit="1" customWidth="1"/>
    <col min="8" max="8" width="9.1640625" bestFit="1" customWidth="1"/>
    <col min="9" max="9" width="14.83203125" bestFit="1" customWidth="1"/>
    <col min="10" max="10" width="16.6640625" bestFit="1" customWidth="1"/>
    <col min="11" max="11" width="13.5" bestFit="1" customWidth="1"/>
    <col min="12" max="12" width="16.1640625" bestFit="1" customWidth="1"/>
    <col min="13" max="13" width="11.33203125" bestFit="1" customWidth="1"/>
    <col min="14" max="14" width="5.33203125" bestFit="1" customWidth="1"/>
  </cols>
  <sheetData>
    <row r="1" spans="1:14" ht="15" x14ac:dyDescent="0.25">
      <c r="A1" s="46" t="s">
        <v>253</v>
      </c>
      <c r="B1" s="63" t="s">
        <v>254</v>
      </c>
      <c r="C1" s="63"/>
      <c r="D1" s="63"/>
      <c r="E1" s="63"/>
      <c r="F1" s="47"/>
      <c r="G1" s="47"/>
      <c r="H1" s="47"/>
      <c r="I1" s="47"/>
      <c r="J1" s="47"/>
      <c r="K1" s="47"/>
      <c r="L1" s="47"/>
      <c r="M1" s="47"/>
      <c r="N1" s="47"/>
    </row>
    <row r="2" spans="1:14" ht="15" x14ac:dyDescent="0.25">
      <c r="A2" s="47"/>
      <c r="B2" s="48" t="s">
        <v>255</v>
      </c>
      <c r="C2" s="49">
        <v>400000</v>
      </c>
      <c r="D2" s="50" t="s">
        <v>256</v>
      </c>
      <c r="E2" s="49">
        <v>150000</v>
      </c>
      <c r="F2" s="48" t="s">
        <v>257</v>
      </c>
      <c r="G2" s="51">
        <v>16000</v>
      </c>
      <c r="H2" s="47"/>
      <c r="I2" s="47"/>
      <c r="J2" s="47"/>
      <c r="K2" s="47"/>
      <c r="L2" s="47"/>
      <c r="M2" s="47"/>
      <c r="N2" s="47"/>
    </row>
    <row r="3" spans="1:14" ht="15" x14ac:dyDescent="0.25">
      <c r="A3" s="52"/>
      <c r="B3" s="52"/>
      <c r="C3" s="52"/>
      <c r="D3" s="52"/>
      <c r="E3" s="52"/>
      <c r="F3" s="52"/>
      <c r="G3" s="52"/>
      <c r="H3" s="53"/>
      <c r="I3" s="52"/>
      <c r="J3" s="52"/>
      <c r="K3" s="54"/>
      <c r="L3" s="54"/>
      <c r="M3" s="54"/>
      <c r="N3" s="54"/>
    </row>
    <row r="4" spans="1:14" ht="15" x14ac:dyDescent="0.25">
      <c r="A4" s="55" t="s">
        <v>258</v>
      </c>
      <c r="B4" s="56" t="s">
        <v>259</v>
      </c>
      <c r="C4" s="55" t="s">
        <v>260</v>
      </c>
      <c r="D4" s="57" t="s">
        <v>261</v>
      </c>
      <c r="E4" s="55" t="s">
        <v>262</v>
      </c>
      <c r="F4" s="57" t="s">
        <v>263</v>
      </c>
      <c r="G4" s="55" t="s">
        <v>264</v>
      </c>
      <c r="H4" s="55" t="s">
        <v>265</v>
      </c>
      <c r="I4" s="55" t="s">
        <v>266</v>
      </c>
      <c r="J4" s="55" t="s">
        <v>267</v>
      </c>
      <c r="K4" s="55" t="s">
        <v>268</v>
      </c>
      <c r="L4" s="55" t="s">
        <v>269</v>
      </c>
      <c r="M4" s="55" t="s">
        <v>270</v>
      </c>
      <c r="N4" s="55" t="s">
        <v>271</v>
      </c>
    </row>
    <row r="5" spans="1:14" ht="15" x14ac:dyDescent="0.25">
      <c r="A5" s="58">
        <f>C2</f>
        <v>400000</v>
      </c>
      <c r="B5" s="59">
        <v>0.65</v>
      </c>
      <c r="C5" s="58">
        <f>E2</f>
        <v>150000</v>
      </c>
      <c r="D5" s="60">
        <f>A5*B5-C5</f>
        <v>110000</v>
      </c>
      <c r="E5" s="58">
        <f>0.02*(C5+D5)</f>
        <v>5200</v>
      </c>
      <c r="F5" s="60">
        <f>D5+C5+E5</f>
        <v>265200</v>
      </c>
      <c r="G5" s="58">
        <f>G2/2</f>
        <v>8000</v>
      </c>
      <c r="H5" s="58">
        <f>A5*0.02</f>
        <v>8000</v>
      </c>
      <c r="I5" s="58">
        <f>A5*0.015</f>
        <v>6000</v>
      </c>
      <c r="J5" s="58">
        <f>F5+G5+H5+I5</f>
        <v>287200</v>
      </c>
      <c r="K5" s="58">
        <f>A5-J5</f>
        <v>112800</v>
      </c>
      <c r="L5" s="58">
        <f>F5*0.1</f>
        <v>26520</v>
      </c>
      <c r="M5" s="61">
        <f>K5-L5</f>
        <v>86280</v>
      </c>
      <c r="N5" s="62">
        <f>K5/F5</f>
        <v>0.42533936651583709</v>
      </c>
    </row>
    <row r="6" spans="1:14" ht="15" x14ac:dyDescent="0.25">
      <c r="A6" s="58">
        <f>C2</f>
        <v>400000</v>
      </c>
      <c r="B6" s="59">
        <v>0.67500000000000004</v>
      </c>
      <c r="C6" s="58">
        <f>E2</f>
        <v>150000</v>
      </c>
      <c r="D6" s="60">
        <f>A6*B6-C6</f>
        <v>120000</v>
      </c>
      <c r="E6" s="58">
        <f>0.02*(C6+D6)</f>
        <v>5400</v>
      </c>
      <c r="F6" s="60">
        <f>D6+C6+E6</f>
        <v>275400</v>
      </c>
      <c r="G6" s="58">
        <f>G2/2</f>
        <v>8000</v>
      </c>
      <c r="H6" s="58">
        <f t="shared" ref="H6:H7" si="0">A6*0.02</f>
        <v>8000</v>
      </c>
      <c r="I6" s="58">
        <f t="shared" ref="I6:I7" si="1">A6*0.015</f>
        <v>6000</v>
      </c>
      <c r="J6" s="58">
        <f t="shared" ref="J6:J7" si="2">F6+G6+H6+I6</f>
        <v>297400</v>
      </c>
      <c r="K6" s="58">
        <f>A6-J6</f>
        <v>102600</v>
      </c>
      <c r="L6" s="58">
        <f>F6*0.1</f>
        <v>27540</v>
      </c>
      <c r="M6" s="61">
        <f t="shared" ref="M6:M7" si="3">K6-L6</f>
        <v>75060</v>
      </c>
      <c r="N6" s="62">
        <f>K6/F6</f>
        <v>0.37254901960784315</v>
      </c>
    </row>
    <row r="7" spans="1:14" ht="15" x14ac:dyDescent="0.25">
      <c r="A7" s="58">
        <f>C2</f>
        <v>400000</v>
      </c>
      <c r="B7" s="59">
        <v>0.7</v>
      </c>
      <c r="C7" s="58">
        <f>E2</f>
        <v>150000</v>
      </c>
      <c r="D7" s="60">
        <f>A7*B7-C7</f>
        <v>130000</v>
      </c>
      <c r="E7" s="58">
        <f>0.02*(C7+D7)</f>
        <v>5600</v>
      </c>
      <c r="F7" s="60">
        <f>D7+C7+E7</f>
        <v>285600</v>
      </c>
      <c r="G7" s="58">
        <f>G2/2</f>
        <v>8000</v>
      </c>
      <c r="H7" s="58">
        <f t="shared" si="0"/>
        <v>8000</v>
      </c>
      <c r="I7" s="58">
        <f t="shared" si="1"/>
        <v>6000</v>
      </c>
      <c r="J7" s="58">
        <f t="shared" si="2"/>
        <v>307600</v>
      </c>
      <c r="K7" s="58">
        <f>A7-J7</f>
        <v>92400</v>
      </c>
      <c r="L7" s="58">
        <f>F7*0.1</f>
        <v>28560</v>
      </c>
      <c r="M7" s="61">
        <f t="shared" si="3"/>
        <v>63840</v>
      </c>
      <c r="N7" s="62">
        <f>K7/F7</f>
        <v>0.3235294117647059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zoomScale="50" zoomScaleNormal="50" workbookViewId="0">
      <selection activeCell="N26" sqref="N26"/>
    </sheetView>
  </sheetViews>
  <sheetFormatPr defaultColWidth="23.1640625" defaultRowHeight="21" x14ac:dyDescent="0.35"/>
  <cols>
    <col min="1" max="2" width="23.1640625" style="9"/>
    <col min="3" max="3" width="23.1640625" style="10"/>
    <col min="4" max="4" width="23.1640625" style="4"/>
    <col min="5" max="5" width="23.1640625" style="11"/>
    <col min="6" max="16384" width="23.1640625" style="1"/>
  </cols>
  <sheetData>
    <row r="1" spans="1:10" x14ac:dyDescent="0.35">
      <c r="A1" s="70" t="s">
        <v>0</v>
      </c>
      <c r="B1" s="70"/>
      <c r="C1" s="70"/>
      <c r="D1" s="70"/>
      <c r="E1" s="70"/>
    </row>
    <row r="2" spans="1:10" x14ac:dyDescent="0.35">
      <c r="A2" s="71" t="s">
        <v>133</v>
      </c>
      <c r="B2" s="71"/>
      <c r="C2" s="71"/>
      <c r="D2" s="71"/>
      <c r="E2" s="71"/>
    </row>
    <row r="3" spans="1:10" x14ac:dyDescent="0.35">
      <c r="A3" s="2" t="s">
        <v>1</v>
      </c>
      <c r="B3" s="2" t="s">
        <v>2</v>
      </c>
      <c r="C3" s="2" t="s">
        <v>122</v>
      </c>
      <c r="D3" s="2" t="s">
        <v>123</v>
      </c>
      <c r="E3" s="3" t="s">
        <v>124</v>
      </c>
      <c r="F3" s="2" t="s">
        <v>1</v>
      </c>
      <c r="G3" s="2" t="s">
        <v>2</v>
      </c>
      <c r="H3" s="2" t="s">
        <v>122</v>
      </c>
      <c r="I3" s="2" t="s">
        <v>123</v>
      </c>
      <c r="J3" s="3" t="s">
        <v>124</v>
      </c>
    </row>
    <row r="4" spans="1:10" x14ac:dyDescent="0.35">
      <c r="A4" s="2" t="s">
        <v>3</v>
      </c>
      <c r="B4" s="4"/>
      <c r="C4" s="4"/>
      <c r="E4" s="5"/>
      <c r="F4" s="6" t="s">
        <v>20</v>
      </c>
      <c r="G4" s="4"/>
      <c r="H4" s="4"/>
      <c r="I4" s="4"/>
      <c r="J4" s="5"/>
    </row>
    <row r="5" spans="1:10" x14ac:dyDescent="0.35">
      <c r="A5" s="2"/>
      <c r="B5" s="4" t="s">
        <v>4</v>
      </c>
      <c r="C5" s="4">
        <v>0</v>
      </c>
      <c r="D5" s="4">
        <v>2</v>
      </c>
      <c r="E5" s="5">
        <f>C5*D5</f>
        <v>0</v>
      </c>
      <c r="F5" s="6"/>
      <c r="G5" s="4" t="s">
        <v>21</v>
      </c>
      <c r="H5" s="4">
        <v>0</v>
      </c>
      <c r="I5" s="4">
        <v>1750</v>
      </c>
      <c r="J5" s="5">
        <f t="shared" ref="J5:J19" si="0">H5*I5</f>
        <v>0</v>
      </c>
    </row>
    <row r="6" spans="1:10" x14ac:dyDescent="0.35">
      <c r="A6" s="2"/>
      <c r="B6" s="4" t="s">
        <v>5</v>
      </c>
      <c r="C6" s="4">
        <v>0</v>
      </c>
      <c r="D6" s="4">
        <v>1</v>
      </c>
      <c r="E6" s="5">
        <f>C6*D6</f>
        <v>0</v>
      </c>
      <c r="F6" s="6"/>
      <c r="G6" s="4" t="s">
        <v>22</v>
      </c>
      <c r="H6" s="4">
        <v>0</v>
      </c>
      <c r="I6" s="4">
        <v>35</v>
      </c>
      <c r="J6" s="5">
        <f t="shared" si="0"/>
        <v>0</v>
      </c>
    </row>
    <row r="7" spans="1:10" x14ac:dyDescent="0.35">
      <c r="A7" s="2" t="s">
        <v>6</v>
      </c>
      <c r="B7" s="4"/>
      <c r="C7" s="4"/>
      <c r="E7" s="5"/>
      <c r="F7" s="6"/>
      <c r="G7" s="4" t="s">
        <v>23</v>
      </c>
      <c r="H7" s="4">
        <v>0</v>
      </c>
      <c r="I7" s="4">
        <v>40</v>
      </c>
      <c r="J7" s="5">
        <f t="shared" si="0"/>
        <v>0</v>
      </c>
    </row>
    <row r="8" spans="1:10" x14ac:dyDescent="0.35">
      <c r="A8" s="2"/>
      <c r="B8" s="4" t="s">
        <v>7</v>
      </c>
      <c r="C8" s="4">
        <v>0</v>
      </c>
      <c r="D8" s="4">
        <v>3</v>
      </c>
      <c r="E8" s="5">
        <f>C8*D8</f>
        <v>0</v>
      </c>
      <c r="F8" s="6"/>
      <c r="G8" s="4" t="s">
        <v>114</v>
      </c>
      <c r="H8" s="4">
        <v>0</v>
      </c>
      <c r="I8" s="4">
        <v>60</v>
      </c>
      <c r="J8" s="5">
        <f t="shared" si="0"/>
        <v>0</v>
      </c>
    </row>
    <row r="9" spans="1:10" x14ac:dyDescent="0.35">
      <c r="A9" s="2"/>
      <c r="B9" s="4" t="s">
        <v>8</v>
      </c>
      <c r="C9" s="4">
        <v>0</v>
      </c>
      <c r="D9" s="4">
        <v>1.5</v>
      </c>
      <c r="E9" s="5">
        <f>C9*D9</f>
        <v>0</v>
      </c>
      <c r="F9" s="6"/>
      <c r="G9" s="4" t="s">
        <v>24</v>
      </c>
      <c r="H9" s="4">
        <v>0</v>
      </c>
      <c r="I9" s="4">
        <v>35</v>
      </c>
      <c r="J9" s="5">
        <f t="shared" si="0"/>
        <v>0</v>
      </c>
    </row>
    <row r="10" spans="1:10" x14ac:dyDescent="0.35">
      <c r="A10" s="2" t="s">
        <v>9</v>
      </c>
      <c r="B10" s="4"/>
      <c r="C10" s="4"/>
      <c r="E10" s="5"/>
      <c r="F10" s="6"/>
      <c r="G10" s="4" t="s">
        <v>100</v>
      </c>
      <c r="H10" s="4">
        <v>0</v>
      </c>
      <c r="I10" s="4">
        <v>110</v>
      </c>
      <c r="J10" s="5">
        <f t="shared" si="0"/>
        <v>0</v>
      </c>
    </row>
    <row r="11" spans="1:10" x14ac:dyDescent="0.35">
      <c r="A11" s="2"/>
      <c r="B11" s="4" t="s">
        <v>10</v>
      </c>
      <c r="C11" s="4">
        <v>0</v>
      </c>
      <c r="D11" s="4">
        <v>300</v>
      </c>
      <c r="E11" s="5">
        <f>C11*D11</f>
        <v>0</v>
      </c>
      <c r="F11" s="6"/>
      <c r="G11" s="4" t="s">
        <v>130</v>
      </c>
      <c r="H11" s="4">
        <v>0</v>
      </c>
      <c r="I11" s="4">
        <v>100</v>
      </c>
      <c r="J11" s="5">
        <f t="shared" si="0"/>
        <v>0</v>
      </c>
    </row>
    <row r="12" spans="1:10" x14ac:dyDescent="0.35">
      <c r="A12" s="2"/>
      <c r="B12" s="4" t="s">
        <v>11</v>
      </c>
      <c r="C12" s="4">
        <v>0</v>
      </c>
      <c r="D12" s="4">
        <v>150</v>
      </c>
      <c r="E12" s="5">
        <f>C12*D12</f>
        <v>0</v>
      </c>
      <c r="F12" s="6"/>
      <c r="G12" s="4" t="s">
        <v>101</v>
      </c>
      <c r="H12" s="4">
        <v>0</v>
      </c>
      <c r="I12" s="4">
        <v>95</v>
      </c>
      <c r="J12" s="5">
        <f t="shared" si="0"/>
        <v>0</v>
      </c>
    </row>
    <row r="13" spans="1:10" x14ac:dyDescent="0.35">
      <c r="A13" s="2" t="s">
        <v>112</v>
      </c>
      <c r="B13" s="4"/>
      <c r="C13" s="4"/>
      <c r="E13" s="5"/>
      <c r="F13" s="6"/>
      <c r="G13" s="4" t="s">
        <v>97</v>
      </c>
      <c r="H13" s="4">
        <v>0</v>
      </c>
      <c r="I13" s="4">
        <v>275</v>
      </c>
      <c r="J13" s="5">
        <f t="shared" si="0"/>
        <v>0</v>
      </c>
    </row>
    <row r="14" spans="1:10" x14ac:dyDescent="0.35">
      <c r="A14" s="2"/>
      <c r="B14" s="4" t="s">
        <v>125</v>
      </c>
      <c r="C14" s="4">
        <v>0</v>
      </c>
      <c r="D14" s="4">
        <v>8</v>
      </c>
      <c r="E14" s="5">
        <f>C14*D14</f>
        <v>0</v>
      </c>
      <c r="F14" s="6"/>
      <c r="G14" s="4" t="s">
        <v>98</v>
      </c>
      <c r="H14" s="4">
        <v>0</v>
      </c>
      <c r="I14" s="4">
        <v>225</v>
      </c>
      <c r="J14" s="5">
        <f t="shared" si="0"/>
        <v>0</v>
      </c>
    </row>
    <row r="15" spans="1:10" x14ac:dyDescent="0.35">
      <c r="A15" s="2"/>
      <c r="B15" s="4" t="s">
        <v>12</v>
      </c>
      <c r="C15" s="4">
        <v>0</v>
      </c>
      <c r="D15" s="4">
        <v>6</v>
      </c>
      <c r="E15" s="5">
        <f>C15*D15</f>
        <v>0</v>
      </c>
      <c r="F15" s="6"/>
      <c r="G15" s="4" t="s">
        <v>99</v>
      </c>
      <c r="H15" s="4">
        <v>0</v>
      </c>
      <c r="I15" s="4">
        <v>100</v>
      </c>
      <c r="J15" s="5">
        <f t="shared" si="0"/>
        <v>0</v>
      </c>
    </row>
    <row r="16" spans="1:10" x14ac:dyDescent="0.35">
      <c r="A16" s="2" t="s">
        <v>13</v>
      </c>
      <c r="B16" s="4"/>
      <c r="C16" s="4"/>
      <c r="E16" s="5"/>
      <c r="F16" s="6"/>
      <c r="G16" s="4" t="s">
        <v>102</v>
      </c>
      <c r="H16" s="4">
        <v>0</v>
      </c>
      <c r="I16" s="4">
        <v>100</v>
      </c>
      <c r="J16" s="5">
        <f t="shared" si="0"/>
        <v>0</v>
      </c>
    </row>
    <row r="17" spans="1:10" x14ac:dyDescent="0.35">
      <c r="A17" s="2"/>
      <c r="B17" s="4" t="s">
        <v>14</v>
      </c>
      <c r="C17" s="4">
        <v>0</v>
      </c>
      <c r="D17" s="4">
        <v>1</v>
      </c>
      <c r="E17" s="5">
        <f>C17*D17</f>
        <v>0</v>
      </c>
      <c r="F17" s="6"/>
      <c r="G17" s="4" t="s">
        <v>115</v>
      </c>
      <c r="H17" s="4">
        <v>0</v>
      </c>
      <c r="I17" s="4">
        <v>50</v>
      </c>
      <c r="J17" s="5">
        <f t="shared" si="0"/>
        <v>0</v>
      </c>
    </row>
    <row r="18" spans="1:10" x14ac:dyDescent="0.35">
      <c r="A18" s="2"/>
      <c r="B18" s="4" t="s">
        <v>15</v>
      </c>
      <c r="C18" s="4">
        <v>0</v>
      </c>
      <c r="D18" s="4">
        <v>2</v>
      </c>
      <c r="E18" s="5">
        <f>C18*D18</f>
        <v>0</v>
      </c>
      <c r="F18" s="6"/>
      <c r="G18" s="4" t="s">
        <v>116</v>
      </c>
      <c r="H18" s="4">
        <v>0</v>
      </c>
      <c r="I18" s="4">
        <v>100</v>
      </c>
      <c r="J18" s="5">
        <f t="shared" si="0"/>
        <v>0</v>
      </c>
    </row>
    <row r="19" spans="1:10" x14ac:dyDescent="0.35">
      <c r="A19" s="2" t="s">
        <v>16</v>
      </c>
      <c r="B19" s="4"/>
      <c r="C19" s="4"/>
      <c r="E19" s="5"/>
      <c r="F19" s="6"/>
      <c r="G19" s="4" t="s">
        <v>117</v>
      </c>
      <c r="H19" s="4">
        <v>0</v>
      </c>
      <c r="I19" s="4">
        <v>75</v>
      </c>
      <c r="J19" s="5">
        <f t="shared" si="0"/>
        <v>0</v>
      </c>
    </row>
    <row r="20" spans="1:10" x14ac:dyDescent="0.35">
      <c r="A20" s="2"/>
      <c r="B20" s="4" t="s">
        <v>96</v>
      </c>
      <c r="C20" s="4">
        <v>0</v>
      </c>
      <c r="D20" s="4">
        <v>4000</v>
      </c>
      <c r="E20" s="5">
        <f>C20*D20</f>
        <v>0</v>
      </c>
      <c r="F20" s="6" t="s">
        <v>25</v>
      </c>
      <c r="G20" s="4"/>
      <c r="H20" s="4"/>
      <c r="I20" s="4"/>
      <c r="J20" s="5"/>
    </row>
    <row r="21" spans="1:10" x14ac:dyDescent="0.35">
      <c r="A21" s="2"/>
      <c r="B21" s="4" t="s">
        <v>17</v>
      </c>
      <c r="C21" s="4">
        <v>0</v>
      </c>
      <c r="D21" s="4">
        <v>2000</v>
      </c>
      <c r="E21" s="5">
        <f t="shared" ref="E21:E22" si="1">C21*D21</f>
        <v>0</v>
      </c>
      <c r="F21" s="6"/>
      <c r="G21" s="4" t="s">
        <v>26</v>
      </c>
      <c r="H21" s="4">
        <v>0</v>
      </c>
      <c r="I21" s="4">
        <v>15</v>
      </c>
      <c r="J21" s="5">
        <f>H21*I21</f>
        <v>0</v>
      </c>
    </row>
    <row r="22" spans="1:10" x14ac:dyDescent="0.35">
      <c r="A22" s="2"/>
      <c r="B22" s="4" t="s">
        <v>18</v>
      </c>
      <c r="C22" s="4">
        <v>0</v>
      </c>
      <c r="D22" s="4">
        <v>2000</v>
      </c>
      <c r="E22" s="5">
        <f t="shared" si="1"/>
        <v>0</v>
      </c>
      <c r="F22" s="6"/>
      <c r="G22" s="4" t="s">
        <v>27</v>
      </c>
      <c r="H22" s="4">
        <v>0</v>
      </c>
      <c r="I22" s="4">
        <v>20</v>
      </c>
      <c r="J22" s="5">
        <f>H22*I22</f>
        <v>0</v>
      </c>
    </row>
    <row r="23" spans="1:10" x14ac:dyDescent="0.35">
      <c r="A23" s="2" t="s">
        <v>19</v>
      </c>
      <c r="B23" s="4"/>
      <c r="C23" s="4"/>
      <c r="E23" s="5"/>
      <c r="F23" s="6" t="s">
        <v>113</v>
      </c>
      <c r="G23" s="4"/>
      <c r="H23" s="4"/>
      <c r="I23" s="4"/>
      <c r="J23" s="5"/>
    </row>
    <row r="24" spans="1:10" x14ac:dyDescent="0.35">
      <c r="A24" s="2"/>
      <c r="B24" s="4" t="s">
        <v>103</v>
      </c>
      <c r="C24" s="4">
        <v>0</v>
      </c>
      <c r="D24" s="4">
        <v>4000</v>
      </c>
      <c r="E24" s="5">
        <f>C24*D24</f>
        <v>0</v>
      </c>
      <c r="F24" s="6"/>
      <c r="G24" s="4" t="s">
        <v>28</v>
      </c>
      <c r="H24" s="4">
        <v>0</v>
      </c>
      <c r="I24" s="4">
        <v>8</v>
      </c>
      <c r="J24" s="5">
        <f>H24*I24</f>
        <v>0</v>
      </c>
    </row>
    <row r="25" spans="1:10" x14ac:dyDescent="0.35">
      <c r="A25" s="2"/>
      <c r="B25" s="4" t="s">
        <v>104</v>
      </c>
      <c r="C25" s="4">
        <v>0</v>
      </c>
      <c r="D25" s="4">
        <v>1000</v>
      </c>
      <c r="E25" s="5">
        <f>C25*D25</f>
        <v>0</v>
      </c>
      <c r="F25" s="6"/>
      <c r="G25" s="4" t="s">
        <v>29</v>
      </c>
      <c r="H25" s="4">
        <v>0</v>
      </c>
      <c r="I25" s="4">
        <v>6</v>
      </c>
      <c r="J25" s="5">
        <f>H25*I25</f>
        <v>0</v>
      </c>
    </row>
    <row r="26" spans="1:10" x14ac:dyDescent="0.35">
      <c r="A26" s="2"/>
      <c r="B26" s="4" t="s">
        <v>105</v>
      </c>
      <c r="C26" s="4">
        <v>0</v>
      </c>
      <c r="D26" s="4">
        <v>2000</v>
      </c>
      <c r="E26" s="5">
        <f t="shared" ref="E26:E40" si="2">C26*D26</f>
        <v>0</v>
      </c>
      <c r="F26" s="6" t="s">
        <v>30</v>
      </c>
      <c r="G26" s="4"/>
      <c r="H26" s="4"/>
      <c r="I26" s="4"/>
      <c r="J26" s="5"/>
    </row>
    <row r="27" spans="1:10" x14ac:dyDescent="0.35">
      <c r="A27" s="2"/>
      <c r="B27" s="4" t="s">
        <v>106</v>
      </c>
      <c r="C27" s="4">
        <v>0</v>
      </c>
      <c r="D27" s="4">
        <v>850</v>
      </c>
      <c r="E27" s="5">
        <f t="shared" si="2"/>
        <v>0</v>
      </c>
      <c r="F27" s="6"/>
      <c r="G27" s="4" t="s">
        <v>31</v>
      </c>
      <c r="H27" s="4">
        <v>0</v>
      </c>
      <c r="I27" s="4">
        <v>6</v>
      </c>
      <c r="J27" s="5">
        <f>H27*I27</f>
        <v>0</v>
      </c>
    </row>
    <row r="28" spans="1:10" x14ac:dyDescent="0.35">
      <c r="A28" s="2"/>
      <c r="B28" s="4" t="s">
        <v>118</v>
      </c>
      <c r="C28" s="4">
        <v>0</v>
      </c>
      <c r="D28" s="4">
        <v>250</v>
      </c>
      <c r="E28" s="5">
        <f t="shared" si="2"/>
        <v>0</v>
      </c>
      <c r="F28" s="6"/>
      <c r="G28" s="4" t="s">
        <v>32</v>
      </c>
      <c r="H28" s="4">
        <v>0</v>
      </c>
      <c r="I28" s="4">
        <v>4</v>
      </c>
      <c r="J28" s="5">
        <f>H28*I28</f>
        <v>0</v>
      </c>
    </row>
    <row r="29" spans="1:10" x14ac:dyDescent="0.35">
      <c r="A29" s="2"/>
      <c r="B29" s="4" t="s">
        <v>107</v>
      </c>
      <c r="C29" s="4">
        <v>0</v>
      </c>
      <c r="D29" s="4">
        <v>850</v>
      </c>
      <c r="E29" s="5">
        <f t="shared" si="2"/>
        <v>0</v>
      </c>
      <c r="F29" s="6" t="s">
        <v>33</v>
      </c>
      <c r="G29" s="4"/>
      <c r="H29" s="4"/>
      <c r="I29" s="4"/>
      <c r="J29" s="5"/>
    </row>
    <row r="30" spans="1:10" x14ac:dyDescent="0.35">
      <c r="A30" s="2"/>
      <c r="B30" s="4" t="s">
        <v>119</v>
      </c>
      <c r="C30" s="4">
        <v>0</v>
      </c>
      <c r="D30" s="4">
        <v>250</v>
      </c>
      <c r="E30" s="5">
        <f t="shared" si="2"/>
        <v>0</v>
      </c>
      <c r="F30" s="6"/>
      <c r="G30" s="4" t="s">
        <v>34</v>
      </c>
      <c r="H30" s="4">
        <v>0</v>
      </c>
      <c r="I30" s="4">
        <v>2</v>
      </c>
      <c r="J30" s="5">
        <f>H30*I30</f>
        <v>0</v>
      </c>
    </row>
    <row r="31" spans="1:10" x14ac:dyDescent="0.35">
      <c r="A31" s="2"/>
      <c r="B31" s="4" t="s">
        <v>108</v>
      </c>
      <c r="C31" s="4">
        <v>0</v>
      </c>
      <c r="D31" s="4">
        <v>850</v>
      </c>
      <c r="E31" s="5">
        <f t="shared" si="2"/>
        <v>0</v>
      </c>
      <c r="F31" s="6"/>
      <c r="G31" s="4" t="s">
        <v>35</v>
      </c>
      <c r="H31" s="4">
        <v>0</v>
      </c>
      <c r="I31" s="4">
        <v>4</v>
      </c>
      <c r="J31" s="5">
        <f>H31*I31</f>
        <v>0</v>
      </c>
    </row>
    <row r="32" spans="1:10" x14ac:dyDescent="0.35">
      <c r="A32" s="2"/>
      <c r="B32" s="4" t="s">
        <v>120</v>
      </c>
      <c r="C32" s="4">
        <v>0</v>
      </c>
      <c r="D32" s="4">
        <v>250</v>
      </c>
      <c r="E32" s="5">
        <f t="shared" si="2"/>
        <v>0</v>
      </c>
      <c r="F32" s="6" t="s">
        <v>36</v>
      </c>
      <c r="G32" s="4"/>
      <c r="H32" s="4"/>
      <c r="I32" s="4"/>
      <c r="J32" s="5"/>
    </row>
    <row r="33" spans="1:13" x14ac:dyDescent="0.35">
      <c r="A33" s="2"/>
      <c r="B33" s="4" t="s">
        <v>109</v>
      </c>
      <c r="C33" s="4">
        <v>0</v>
      </c>
      <c r="D33" s="4">
        <v>850</v>
      </c>
      <c r="E33" s="5">
        <f t="shared" si="2"/>
        <v>0</v>
      </c>
      <c r="F33" s="6"/>
      <c r="G33" s="4" t="s">
        <v>37</v>
      </c>
      <c r="H33" s="4">
        <v>0</v>
      </c>
      <c r="I33" s="4">
        <v>5</v>
      </c>
      <c r="J33" s="5">
        <f>H33*I33</f>
        <v>0</v>
      </c>
    </row>
    <row r="34" spans="1:13" x14ac:dyDescent="0.35">
      <c r="A34" s="2"/>
      <c r="B34" s="4" t="s">
        <v>127</v>
      </c>
      <c r="C34" s="4">
        <v>0</v>
      </c>
      <c r="D34" s="4">
        <v>250</v>
      </c>
      <c r="E34" s="5">
        <f t="shared" si="2"/>
        <v>0</v>
      </c>
      <c r="F34" s="6"/>
      <c r="G34" s="4" t="s">
        <v>38</v>
      </c>
      <c r="H34" s="4">
        <v>0</v>
      </c>
      <c r="I34" s="4">
        <v>8</v>
      </c>
      <c r="J34" s="5">
        <f>H34*I34</f>
        <v>0</v>
      </c>
    </row>
    <row r="35" spans="1:13" x14ac:dyDescent="0.35">
      <c r="A35" s="2"/>
      <c r="B35" s="4" t="s">
        <v>110</v>
      </c>
      <c r="C35" s="4">
        <v>0</v>
      </c>
      <c r="D35" s="4">
        <v>850</v>
      </c>
      <c r="E35" s="5">
        <f t="shared" si="2"/>
        <v>0</v>
      </c>
      <c r="F35" s="6" t="s">
        <v>39</v>
      </c>
      <c r="G35" s="4"/>
      <c r="H35" s="4"/>
      <c r="I35" s="4"/>
      <c r="J35" s="5"/>
    </row>
    <row r="36" spans="1:13" x14ac:dyDescent="0.35">
      <c r="A36" s="2"/>
      <c r="B36" s="4" t="s">
        <v>128</v>
      </c>
      <c r="C36" s="4">
        <v>0</v>
      </c>
      <c r="D36" s="4">
        <v>250</v>
      </c>
      <c r="E36" s="5">
        <f t="shared" si="2"/>
        <v>0</v>
      </c>
      <c r="F36" s="6"/>
      <c r="G36" s="4" t="s">
        <v>40</v>
      </c>
      <c r="H36" s="4">
        <v>0</v>
      </c>
      <c r="I36" s="4">
        <v>8</v>
      </c>
      <c r="J36" s="5">
        <f>H36*I36</f>
        <v>0</v>
      </c>
    </row>
    <row r="37" spans="1:13" x14ac:dyDescent="0.35">
      <c r="A37" s="2"/>
      <c r="B37" s="4" t="s">
        <v>111</v>
      </c>
      <c r="C37" s="4">
        <v>0</v>
      </c>
      <c r="D37" s="4">
        <v>850</v>
      </c>
      <c r="E37" s="5">
        <f t="shared" si="2"/>
        <v>0</v>
      </c>
      <c r="F37" s="6"/>
      <c r="G37" s="4" t="s">
        <v>41</v>
      </c>
      <c r="H37" s="4">
        <v>0</v>
      </c>
      <c r="I37" s="4">
        <v>6</v>
      </c>
      <c r="J37" s="5">
        <f>H37*I37</f>
        <v>0</v>
      </c>
    </row>
    <row r="38" spans="1:13" x14ac:dyDescent="0.35">
      <c r="A38" s="2"/>
      <c r="B38" s="4" t="s">
        <v>129</v>
      </c>
      <c r="C38" s="4">
        <v>0</v>
      </c>
      <c r="D38" s="4">
        <v>250</v>
      </c>
      <c r="E38" s="5">
        <f t="shared" si="2"/>
        <v>0</v>
      </c>
      <c r="F38" s="6"/>
      <c r="G38" s="4" t="s">
        <v>42</v>
      </c>
      <c r="H38" s="4">
        <v>0</v>
      </c>
      <c r="I38" s="4">
        <v>4</v>
      </c>
      <c r="J38" s="5">
        <f>H38*I38</f>
        <v>0</v>
      </c>
    </row>
    <row r="39" spans="1:13" x14ac:dyDescent="0.35">
      <c r="A39" s="2"/>
      <c r="B39" s="4" t="s">
        <v>126</v>
      </c>
      <c r="C39" s="4">
        <v>0</v>
      </c>
      <c r="D39" s="4">
        <v>2000</v>
      </c>
      <c r="E39" s="5">
        <f t="shared" si="2"/>
        <v>0</v>
      </c>
      <c r="F39" s="6" t="s">
        <v>43</v>
      </c>
      <c r="G39" s="4"/>
      <c r="H39" s="4"/>
      <c r="I39" s="4"/>
      <c r="J39" s="5"/>
    </row>
    <row r="40" spans="1:13" x14ac:dyDescent="0.35">
      <c r="A40" s="2"/>
      <c r="B40" s="4" t="s">
        <v>121</v>
      </c>
      <c r="C40" s="4">
        <v>0</v>
      </c>
      <c r="D40" s="4">
        <v>350</v>
      </c>
      <c r="E40" s="5">
        <f t="shared" si="2"/>
        <v>0</v>
      </c>
      <c r="F40" s="6"/>
      <c r="G40" s="4" t="s">
        <v>44</v>
      </c>
      <c r="H40" s="4">
        <v>0</v>
      </c>
      <c r="I40" s="4">
        <v>250</v>
      </c>
      <c r="J40" s="5">
        <f>H40*I40</f>
        <v>0</v>
      </c>
    </row>
    <row r="41" spans="1:13" s="7" customFormat="1" x14ac:dyDescent="0.35">
      <c r="A41" s="6" t="s">
        <v>57</v>
      </c>
      <c r="B41" s="4"/>
      <c r="C41" s="4"/>
      <c r="D41" s="4"/>
      <c r="E41" s="5"/>
      <c r="F41" s="6"/>
      <c r="G41" s="4" t="s">
        <v>45</v>
      </c>
      <c r="H41" s="4">
        <v>0</v>
      </c>
      <c r="I41" s="4">
        <v>400</v>
      </c>
      <c r="J41" s="5">
        <f>H41*I41</f>
        <v>0</v>
      </c>
      <c r="K41" s="1"/>
      <c r="L41" s="1"/>
      <c r="M41" s="1"/>
    </row>
    <row r="42" spans="1:13" x14ac:dyDescent="0.35">
      <c r="A42" s="6"/>
      <c r="B42" s="4" t="s">
        <v>58</v>
      </c>
      <c r="C42" s="4">
        <v>0</v>
      </c>
      <c r="D42" s="4">
        <v>550</v>
      </c>
      <c r="E42" s="5">
        <f>C42*D42</f>
        <v>0</v>
      </c>
      <c r="F42" s="65"/>
      <c r="G42" s="66"/>
      <c r="H42" s="66"/>
      <c r="I42" s="66"/>
      <c r="J42" s="66"/>
    </row>
    <row r="43" spans="1:13" x14ac:dyDescent="0.35">
      <c r="A43" s="6" t="s">
        <v>59</v>
      </c>
      <c r="B43" s="4"/>
      <c r="C43" s="4"/>
      <c r="E43" s="5"/>
      <c r="F43" s="6" t="s">
        <v>46</v>
      </c>
      <c r="G43" s="4"/>
      <c r="H43" s="4"/>
      <c r="I43" s="4"/>
      <c r="J43" s="5"/>
    </row>
    <row r="44" spans="1:13" x14ac:dyDescent="0.35">
      <c r="A44" s="6"/>
      <c r="B44" s="4" t="s">
        <v>60</v>
      </c>
      <c r="C44" s="4">
        <v>0</v>
      </c>
      <c r="D44" s="4">
        <v>6</v>
      </c>
      <c r="E44" s="5">
        <f>C44*D44</f>
        <v>0</v>
      </c>
      <c r="F44" s="6"/>
      <c r="G44" s="4" t="s">
        <v>47</v>
      </c>
      <c r="H44" s="4">
        <v>0</v>
      </c>
      <c r="I44" s="4">
        <v>16000</v>
      </c>
      <c r="J44" s="5">
        <f>H44*I44</f>
        <v>0</v>
      </c>
    </row>
    <row r="45" spans="1:13" x14ac:dyDescent="0.35">
      <c r="A45" s="6"/>
      <c r="B45" s="4" t="s">
        <v>61</v>
      </c>
      <c r="C45" s="4">
        <v>0</v>
      </c>
      <c r="D45" s="4">
        <v>15</v>
      </c>
      <c r="E45" s="5">
        <f>C45*D45</f>
        <v>0</v>
      </c>
      <c r="F45" s="6"/>
      <c r="G45" s="4" t="s">
        <v>48</v>
      </c>
      <c r="H45" s="4">
        <v>0</v>
      </c>
      <c r="I45" s="4">
        <v>10000</v>
      </c>
      <c r="J45" s="5">
        <f>H45*I45</f>
        <v>0</v>
      </c>
    </row>
    <row r="46" spans="1:13" x14ac:dyDescent="0.35">
      <c r="A46" s="6"/>
      <c r="B46" s="4" t="s">
        <v>62</v>
      </c>
      <c r="C46" s="4">
        <v>0</v>
      </c>
      <c r="D46" s="4">
        <v>8</v>
      </c>
      <c r="E46" s="5">
        <f>C46*D46</f>
        <v>0</v>
      </c>
      <c r="F46" s="6"/>
      <c r="G46" s="4" t="s">
        <v>49</v>
      </c>
      <c r="H46" s="4">
        <v>0</v>
      </c>
      <c r="I46" s="4">
        <v>5000</v>
      </c>
      <c r="J46" s="5">
        <f>H46*I46</f>
        <v>0</v>
      </c>
    </row>
    <row r="47" spans="1:13" x14ac:dyDescent="0.35">
      <c r="A47" s="6"/>
      <c r="B47" s="4" t="s">
        <v>63</v>
      </c>
      <c r="C47" s="4">
        <v>0</v>
      </c>
      <c r="D47" s="4">
        <v>6</v>
      </c>
      <c r="E47" s="5">
        <f>C47*D47</f>
        <v>0</v>
      </c>
      <c r="F47" s="6"/>
      <c r="G47" s="4" t="s">
        <v>50</v>
      </c>
      <c r="H47" s="4">
        <v>0</v>
      </c>
      <c r="I47" s="4">
        <v>4000</v>
      </c>
      <c r="J47" s="5">
        <f>H47*I47</f>
        <v>0</v>
      </c>
      <c r="K47" s="7"/>
      <c r="L47" s="7"/>
      <c r="M47" s="7"/>
    </row>
    <row r="48" spans="1:13" x14ac:dyDescent="0.35">
      <c r="A48" s="6" t="s">
        <v>64</v>
      </c>
      <c r="B48" s="4"/>
      <c r="C48" s="4"/>
      <c r="E48" s="5"/>
      <c r="F48" s="6"/>
      <c r="G48" s="4" t="s">
        <v>51</v>
      </c>
      <c r="H48" s="4">
        <v>0</v>
      </c>
      <c r="I48" s="4">
        <v>7000</v>
      </c>
      <c r="J48" s="5">
        <f>H48*I48</f>
        <v>0</v>
      </c>
    </row>
    <row r="49" spans="1:10" x14ac:dyDescent="0.35">
      <c r="A49" s="6"/>
      <c r="B49" s="4" t="s">
        <v>65</v>
      </c>
      <c r="C49" s="4">
        <v>0</v>
      </c>
      <c r="D49" s="4">
        <v>2</v>
      </c>
      <c r="E49" s="5">
        <f>C49*D49</f>
        <v>0</v>
      </c>
      <c r="F49" s="6" t="s">
        <v>52</v>
      </c>
      <c r="G49" s="4"/>
      <c r="H49" s="4"/>
      <c r="I49" s="4"/>
      <c r="J49" s="5"/>
    </row>
    <row r="50" spans="1:10" x14ac:dyDescent="0.35">
      <c r="A50" s="6"/>
      <c r="B50" s="4" t="s">
        <v>66</v>
      </c>
      <c r="C50" s="4">
        <v>0</v>
      </c>
      <c r="D50" s="4">
        <v>3</v>
      </c>
      <c r="E50" s="5">
        <f>C50*D50</f>
        <v>0</v>
      </c>
      <c r="F50" s="6"/>
      <c r="G50" s="4" t="s">
        <v>53</v>
      </c>
      <c r="H50" s="4">
        <v>0</v>
      </c>
      <c r="I50" s="4">
        <v>1500</v>
      </c>
      <c r="J50" s="5">
        <f>H50*I50</f>
        <v>0</v>
      </c>
    </row>
    <row r="51" spans="1:10" x14ac:dyDescent="0.35">
      <c r="A51" s="6"/>
      <c r="B51" s="4" t="s">
        <v>67</v>
      </c>
      <c r="C51" s="4">
        <v>0</v>
      </c>
      <c r="D51" s="4">
        <v>5</v>
      </c>
      <c r="E51" s="5">
        <f>C51*D51</f>
        <v>0</v>
      </c>
      <c r="F51" s="6"/>
      <c r="G51" s="4" t="s">
        <v>54</v>
      </c>
      <c r="H51" s="4">
        <v>0</v>
      </c>
      <c r="I51" s="4">
        <v>3000</v>
      </c>
      <c r="J51" s="5">
        <f>H51*I51</f>
        <v>0</v>
      </c>
    </row>
    <row r="52" spans="1:10" x14ac:dyDescent="0.35">
      <c r="A52" s="6" t="s">
        <v>68</v>
      </c>
      <c r="B52" s="4"/>
      <c r="C52" s="4"/>
      <c r="E52" s="5"/>
      <c r="F52" s="6" t="s">
        <v>55</v>
      </c>
      <c r="G52" s="4"/>
      <c r="H52" s="4"/>
      <c r="I52" s="4"/>
      <c r="J52" s="5"/>
    </row>
    <row r="53" spans="1:10" x14ac:dyDescent="0.35">
      <c r="A53" s="8"/>
      <c r="B53" s="4" t="s">
        <v>69</v>
      </c>
      <c r="C53" s="4">
        <v>0</v>
      </c>
      <c r="D53" s="4">
        <v>15</v>
      </c>
      <c r="E53" s="5">
        <f>C53*D53</f>
        <v>0</v>
      </c>
      <c r="F53" s="6"/>
      <c r="G53" s="4" t="s">
        <v>56</v>
      </c>
      <c r="H53" s="4">
        <v>0</v>
      </c>
      <c r="I53" s="4">
        <v>5</v>
      </c>
      <c r="J53" s="5">
        <f>H53*I53</f>
        <v>0</v>
      </c>
    </row>
    <row r="54" spans="1:10" x14ac:dyDescent="0.35">
      <c r="A54" s="8"/>
      <c r="B54" s="4" t="s">
        <v>70</v>
      </c>
      <c r="C54" s="4">
        <v>0</v>
      </c>
      <c r="D54" s="4">
        <v>12</v>
      </c>
      <c r="E54" s="5">
        <f>C54*D54</f>
        <v>0</v>
      </c>
    </row>
    <row r="55" spans="1:10" x14ac:dyDescent="0.35">
      <c r="A55" s="8"/>
      <c r="B55" s="4" t="s">
        <v>71</v>
      </c>
      <c r="C55" s="4">
        <v>0</v>
      </c>
      <c r="D55" s="4">
        <v>8</v>
      </c>
      <c r="E55" s="5">
        <f>C55*D55</f>
        <v>0</v>
      </c>
    </row>
    <row r="56" spans="1:10" x14ac:dyDescent="0.35">
      <c r="A56" s="8"/>
      <c r="B56" s="4" t="s">
        <v>72</v>
      </c>
      <c r="C56" s="4">
        <v>0</v>
      </c>
      <c r="D56" s="4">
        <v>4</v>
      </c>
      <c r="E56" s="5">
        <f>C56*D56</f>
        <v>0</v>
      </c>
    </row>
    <row r="57" spans="1:10" x14ac:dyDescent="0.35">
      <c r="A57" s="8"/>
      <c r="B57" s="4" t="s">
        <v>131</v>
      </c>
      <c r="C57" s="4">
        <v>0</v>
      </c>
      <c r="D57" s="4">
        <v>15</v>
      </c>
      <c r="E57" s="5">
        <f t="shared" ref="E57:E58" si="3">C57*D57</f>
        <v>0</v>
      </c>
    </row>
    <row r="58" spans="1:10" x14ac:dyDescent="0.35">
      <c r="A58" s="8"/>
      <c r="B58" s="4" t="s">
        <v>132</v>
      </c>
      <c r="C58" s="4">
        <v>0</v>
      </c>
      <c r="D58" s="4">
        <v>7.5</v>
      </c>
      <c r="E58" s="5">
        <f t="shared" si="3"/>
        <v>0</v>
      </c>
    </row>
    <row r="60" spans="1:10" ht="21.75" thickBot="1" x14ac:dyDescent="0.4">
      <c r="A60" s="68" t="s">
        <v>73</v>
      </c>
      <c r="B60" s="68"/>
      <c r="C60" s="69">
        <f>SUM(E5:E58)+SUM(J5:J53)</f>
        <v>0</v>
      </c>
      <c r="D60" s="69"/>
      <c r="E60" s="69"/>
    </row>
    <row r="61" spans="1:10" ht="22.5" thickTop="1" thickBot="1" x14ac:dyDescent="0.4"/>
    <row r="62" spans="1:10" x14ac:dyDescent="0.35">
      <c r="A62" s="12" t="s">
        <v>74</v>
      </c>
      <c r="B62" s="13" t="s">
        <v>75</v>
      </c>
      <c r="C62" s="13"/>
      <c r="D62" s="13" t="s">
        <v>76</v>
      </c>
      <c r="E62" s="13"/>
      <c r="F62" s="13"/>
      <c r="G62" s="14"/>
    </row>
    <row r="63" spans="1:10" x14ac:dyDescent="0.35">
      <c r="A63" s="15" t="s">
        <v>77</v>
      </c>
      <c r="B63" s="4" t="s">
        <v>78</v>
      </c>
      <c r="C63" s="4"/>
      <c r="D63" s="4" t="s">
        <v>79</v>
      </c>
      <c r="E63" s="4"/>
      <c r="F63" s="4"/>
      <c r="G63" s="16"/>
    </row>
    <row r="64" spans="1:10" x14ac:dyDescent="0.35">
      <c r="A64" s="15" t="s">
        <v>80</v>
      </c>
      <c r="B64" s="4" t="s">
        <v>81</v>
      </c>
      <c r="C64" s="4"/>
      <c r="D64" s="4" t="s">
        <v>82</v>
      </c>
      <c r="E64" s="4"/>
      <c r="F64" s="4" t="s">
        <v>83</v>
      </c>
      <c r="G64" s="16"/>
    </row>
    <row r="65" spans="1:7" x14ac:dyDescent="0.35">
      <c r="A65" s="15" t="s">
        <v>84</v>
      </c>
      <c r="B65" s="4" t="s">
        <v>85</v>
      </c>
      <c r="C65" s="4"/>
      <c r="D65" s="4" t="s">
        <v>86</v>
      </c>
      <c r="E65" s="4"/>
      <c r="F65" s="4" t="s">
        <v>87</v>
      </c>
      <c r="G65" s="16"/>
    </row>
    <row r="66" spans="1:7" x14ac:dyDescent="0.35">
      <c r="A66" s="15" t="s">
        <v>88</v>
      </c>
      <c r="B66" s="4" t="s">
        <v>89</v>
      </c>
      <c r="C66" s="4"/>
      <c r="D66" s="4" t="s">
        <v>90</v>
      </c>
      <c r="E66" s="4"/>
      <c r="F66" s="4" t="s">
        <v>91</v>
      </c>
      <c r="G66" s="16"/>
    </row>
    <row r="67" spans="1:7" ht="21.75" thickBot="1" x14ac:dyDescent="0.4">
      <c r="A67" s="17" t="s">
        <v>92</v>
      </c>
      <c r="B67" s="18" t="s">
        <v>93</v>
      </c>
      <c r="C67" s="18"/>
      <c r="D67" s="18" t="s">
        <v>94</v>
      </c>
      <c r="E67" s="18"/>
      <c r="F67" s="18" t="s">
        <v>95</v>
      </c>
      <c r="G67" s="19"/>
    </row>
    <row r="110" spans="1:5" x14ac:dyDescent="0.35">
      <c r="A110" s="4"/>
      <c r="B110" s="4"/>
      <c r="C110" s="4"/>
      <c r="E110" s="5"/>
    </row>
    <row r="112" spans="1:5" ht="14.45" customHeight="1" x14ac:dyDescent="0.35">
      <c r="A112" s="67"/>
      <c r="B112" s="67"/>
      <c r="C112" s="67"/>
      <c r="D112" s="67"/>
      <c r="E112" s="67"/>
    </row>
    <row r="113" spans="5:5" s="1" customFormat="1" x14ac:dyDescent="0.35">
      <c r="E113" s="5"/>
    </row>
    <row r="114" spans="5:5" s="1" customFormat="1" x14ac:dyDescent="0.35"/>
    <row r="115" spans="5:5" s="1" customFormat="1" x14ac:dyDescent="0.35"/>
    <row r="116" spans="5:5" s="1" customFormat="1" x14ac:dyDescent="0.35"/>
    <row r="117" spans="5:5" s="1" customFormat="1" x14ac:dyDescent="0.35"/>
    <row r="118" spans="5:5" s="1" customFormat="1" x14ac:dyDescent="0.35"/>
    <row r="119" spans="5:5" s="1" customFormat="1" x14ac:dyDescent="0.35"/>
  </sheetData>
  <mergeCells count="6">
    <mergeCell ref="F42:J42"/>
    <mergeCell ref="A112:E112"/>
    <mergeCell ref="A60:B60"/>
    <mergeCell ref="C60:E60"/>
    <mergeCell ref="A1:E1"/>
    <mergeCell ref="A2:E2"/>
  </mergeCells>
  <phoneticPr fontId="1" type="noConversion"/>
  <printOptions horizontalCentered="1" verticalCentered="1"/>
  <pageMargins left="0" right="0" top="0.5" bottom="0.5" header="0.05" footer="0.05"/>
  <pageSetup scale="31" orientation="portrait" horizontalDpi="4294967292" verticalDpi="4294967292"/>
  <rowBreaks count="1" manualBreakCount="1">
    <brk id="80" max="12" man="1"/>
  </rowBreaks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E2F5A-2C32-4299-9D14-9D88AE1066A3}">
  <dimension ref="B3:F92"/>
  <sheetViews>
    <sheetView workbookViewId="0">
      <selection activeCell="K51" sqref="K51"/>
    </sheetView>
  </sheetViews>
  <sheetFormatPr defaultRowHeight="12.75" x14ac:dyDescent="0.2"/>
  <cols>
    <col min="2" max="2" width="13.6640625" bestFit="1" customWidth="1"/>
    <col min="3" max="3" width="34.6640625" bestFit="1" customWidth="1"/>
    <col min="4" max="4" width="9.1640625" bestFit="1" customWidth="1"/>
    <col min="5" max="5" width="9.5" bestFit="1" customWidth="1"/>
    <col min="6" max="6" width="10.6640625" bestFit="1" customWidth="1"/>
  </cols>
  <sheetData>
    <row r="3" spans="2:6" x14ac:dyDescent="0.2">
      <c r="B3" s="26"/>
      <c r="C3" s="27"/>
      <c r="D3" s="28"/>
      <c r="E3" s="28"/>
      <c r="F3" s="29"/>
    </row>
    <row r="4" spans="2:6" ht="21" x14ac:dyDescent="0.35">
      <c r="B4" s="64" t="s">
        <v>233</v>
      </c>
      <c r="C4" s="64"/>
      <c r="D4" s="72"/>
      <c r="E4" s="72"/>
      <c r="F4" s="72"/>
    </row>
    <row r="5" spans="2:6" ht="13.5" thickBot="1" x14ac:dyDescent="0.25">
      <c r="B5" s="20"/>
    </row>
    <row r="6" spans="2:6" ht="13.5" thickBot="1" x14ac:dyDescent="0.25">
      <c r="B6" s="30" t="s">
        <v>234</v>
      </c>
      <c r="C6" s="31" t="s">
        <v>235</v>
      </c>
      <c r="D6" s="32" t="s">
        <v>236</v>
      </c>
      <c r="E6" s="33" t="s">
        <v>237</v>
      </c>
      <c r="F6" s="34" t="s">
        <v>238</v>
      </c>
    </row>
    <row r="7" spans="2:6" ht="13.5" thickBot="1" x14ac:dyDescent="0.25">
      <c r="B7" s="35" t="s">
        <v>3</v>
      </c>
      <c r="C7" s="36" t="s">
        <v>137</v>
      </c>
      <c r="D7" s="37">
        <v>125</v>
      </c>
      <c r="E7" s="38">
        <v>0</v>
      </c>
      <c r="F7" s="39">
        <f>D7+E7</f>
        <v>125</v>
      </c>
    </row>
    <row r="8" spans="2:6" ht="13.5" thickBot="1" x14ac:dyDescent="0.25">
      <c r="B8" s="35" t="s">
        <v>239</v>
      </c>
      <c r="C8" s="36" t="s">
        <v>139</v>
      </c>
      <c r="D8" s="37">
        <v>150</v>
      </c>
      <c r="E8" s="38">
        <v>0</v>
      </c>
      <c r="F8" s="39">
        <f t="shared" ref="F8:F71" si="0">D8+E8</f>
        <v>150</v>
      </c>
    </row>
    <row r="9" spans="2:6" ht="13.5" thickBot="1" x14ac:dyDescent="0.25">
      <c r="B9" s="35"/>
      <c r="C9" s="36" t="s">
        <v>140</v>
      </c>
      <c r="D9" s="37">
        <v>100</v>
      </c>
      <c r="E9" s="38">
        <v>0</v>
      </c>
      <c r="F9" s="39">
        <f t="shared" si="0"/>
        <v>100</v>
      </c>
    </row>
    <row r="10" spans="2:6" ht="13.5" thickBot="1" x14ac:dyDescent="0.25">
      <c r="B10" s="35"/>
      <c r="C10" s="36" t="s">
        <v>141</v>
      </c>
      <c r="D10" s="37">
        <v>100</v>
      </c>
      <c r="E10" s="38">
        <v>0</v>
      </c>
      <c r="F10" s="39">
        <f t="shared" si="0"/>
        <v>100</v>
      </c>
    </row>
    <row r="11" spans="2:6" ht="13.5" thickBot="1" x14ac:dyDescent="0.25">
      <c r="B11" s="35" t="s">
        <v>6</v>
      </c>
      <c r="C11" s="36" t="s">
        <v>142</v>
      </c>
      <c r="D11" s="37">
        <v>150</v>
      </c>
      <c r="E11" s="38">
        <v>0</v>
      </c>
      <c r="F11" s="39">
        <f t="shared" si="0"/>
        <v>150</v>
      </c>
    </row>
    <row r="12" spans="2:6" ht="13.5" thickBot="1" x14ac:dyDescent="0.25">
      <c r="B12" s="35"/>
      <c r="C12" s="36" t="s">
        <v>143</v>
      </c>
      <c r="D12" s="37">
        <v>250</v>
      </c>
      <c r="E12" s="38">
        <v>0</v>
      </c>
      <c r="F12" s="39">
        <f t="shared" si="0"/>
        <v>250</v>
      </c>
    </row>
    <row r="13" spans="2:6" ht="13.5" thickBot="1" x14ac:dyDescent="0.25">
      <c r="B13" s="35" t="s">
        <v>240</v>
      </c>
      <c r="C13" s="36" t="s">
        <v>145</v>
      </c>
      <c r="D13" s="37">
        <v>1875</v>
      </c>
      <c r="E13" s="38">
        <v>0</v>
      </c>
      <c r="F13" s="39">
        <f t="shared" si="0"/>
        <v>1875</v>
      </c>
    </row>
    <row r="14" spans="2:6" ht="13.5" thickBot="1" x14ac:dyDescent="0.25">
      <c r="B14" s="35" t="s">
        <v>64</v>
      </c>
      <c r="C14" s="36" t="s">
        <v>146</v>
      </c>
      <c r="D14" s="37">
        <v>1750</v>
      </c>
      <c r="E14" s="38">
        <v>0</v>
      </c>
      <c r="F14" s="39">
        <f t="shared" si="0"/>
        <v>1750</v>
      </c>
    </row>
    <row r="15" spans="2:6" ht="13.5" thickBot="1" x14ac:dyDescent="0.25">
      <c r="B15" s="35" t="s">
        <v>147</v>
      </c>
      <c r="C15" s="36" t="s">
        <v>148</v>
      </c>
      <c r="D15" s="37">
        <v>850</v>
      </c>
      <c r="E15" s="38">
        <v>0</v>
      </c>
      <c r="F15" s="39">
        <f t="shared" si="0"/>
        <v>850</v>
      </c>
    </row>
    <row r="16" spans="2:6" ht="13.5" thickBot="1" x14ac:dyDescent="0.25">
      <c r="B16" s="35"/>
      <c r="C16" s="36" t="s">
        <v>149</v>
      </c>
      <c r="D16" s="37">
        <v>500</v>
      </c>
      <c r="E16" s="38">
        <v>0</v>
      </c>
      <c r="F16" s="39">
        <f t="shared" si="0"/>
        <v>500</v>
      </c>
    </row>
    <row r="17" spans="2:6" ht="13.5" thickBot="1" x14ac:dyDescent="0.25">
      <c r="B17" s="35" t="s">
        <v>13</v>
      </c>
      <c r="C17" s="36" t="s">
        <v>150</v>
      </c>
      <c r="D17" s="37">
        <v>50</v>
      </c>
      <c r="E17" s="38">
        <v>0</v>
      </c>
      <c r="F17" s="39">
        <f t="shared" si="0"/>
        <v>50</v>
      </c>
    </row>
    <row r="18" spans="2:6" ht="13.5" thickBot="1" x14ac:dyDescent="0.25">
      <c r="B18" s="35"/>
      <c r="C18" s="36" t="s">
        <v>151</v>
      </c>
      <c r="D18" s="37">
        <v>50</v>
      </c>
      <c r="E18" s="38">
        <v>0</v>
      </c>
      <c r="F18" s="39">
        <f t="shared" si="0"/>
        <v>50</v>
      </c>
    </row>
    <row r="19" spans="2:6" ht="13.5" thickBot="1" x14ac:dyDescent="0.25">
      <c r="B19" s="35"/>
      <c r="C19" s="36" t="s">
        <v>152</v>
      </c>
      <c r="D19" s="37">
        <v>200</v>
      </c>
      <c r="E19" s="38">
        <v>0</v>
      </c>
      <c r="F19" s="39">
        <f t="shared" si="0"/>
        <v>200</v>
      </c>
    </row>
    <row r="20" spans="2:6" ht="13.5" thickBot="1" x14ac:dyDescent="0.25">
      <c r="B20" s="35"/>
      <c r="C20" s="36" t="s">
        <v>153</v>
      </c>
      <c r="D20" s="37">
        <v>200</v>
      </c>
      <c r="E20" s="38">
        <v>0</v>
      </c>
      <c r="F20" s="39">
        <f t="shared" si="0"/>
        <v>200</v>
      </c>
    </row>
    <row r="21" spans="2:6" ht="13.5" thickBot="1" x14ac:dyDescent="0.25">
      <c r="B21" s="35" t="s">
        <v>154</v>
      </c>
      <c r="C21" s="36" t="s">
        <v>155</v>
      </c>
      <c r="D21" s="37">
        <v>500</v>
      </c>
      <c r="E21" s="38">
        <v>0</v>
      </c>
      <c r="F21" s="39">
        <f t="shared" si="0"/>
        <v>500</v>
      </c>
    </row>
    <row r="22" spans="2:6" ht="13.5" thickBot="1" x14ac:dyDescent="0.25">
      <c r="B22" s="35"/>
      <c r="C22" s="36" t="s">
        <v>156</v>
      </c>
      <c r="D22" s="37">
        <v>600</v>
      </c>
      <c r="E22" s="38">
        <v>0</v>
      </c>
      <c r="F22" s="39">
        <f t="shared" si="0"/>
        <v>600</v>
      </c>
    </row>
    <row r="23" spans="2:6" ht="13.5" thickBot="1" x14ac:dyDescent="0.25">
      <c r="B23" s="35"/>
      <c r="C23" s="36" t="s">
        <v>157</v>
      </c>
      <c r="D23" s="37">
        <v>200</v>
      </c>
      <c r="E23" s="38">
        <v>0</v>
      </c>
      <c r="F23" s="39">
        <f t="shared" si="0"/>
        <v>200</v>
      </c>
    </row>
    <row r="24" spans="2:6" ht="13.5" thickBot="1" x14ac:dyDescent="0.25">
      <c r="B24" s="35" t="s">
        <v>19</v>
      </c>
      <c r="C24" s="36" t="s">
        <v>158</v>
      </c>
      <c r="D24" s="37">
        <v>175</v>
      </c>
      <c r="E24" s="38">
        <v>0</v>
      </c>
      <c r="F24" s="39">
        <f t="shared" si="0"/>
        <v>175</v>
      </c>
    </row>
    <row r="25" spans="2:6" ht="13.5" thickBot="1" x14ac:dyDescent="0.25">
      <c r="B25" s="35"/>
      <c r="C25" s="36" t="s">
        <v>159</v>
      </c>
      <c r="D25" s="37">
        <v>150</v>
      </c>
      <c r="E25" s="38">
        <v>900</v>
      </c>
      <c r="F25" s="39">
        <f t="shared" si="0"/>
        <v>1050</v>
      </c>
    </row>
    <row r="26" spans="2:6" ht="13.5" thickBot="1" x14ac:dyDescent="0.25">
      <c r="B26" s="35"/>
      <c r="C26" s="36" t="s">
        <v>160</v>
      </c>
      <c r="D26" s="37">
        <v>250</v>
      </c>
      <c r="E26" s="38">
        <v>400</v>
      </c>
      <c r="F26" s="39">
        <f t="shared" si="0"/>
        <v>650</v>
      </c>
    </row>
    <row r="27" spans="2:6" ht="13.5" thickBot="1" x14ac:dyDescent="0.25">
      <c r="B27" s="35"/>
      <c r="C27" s="36" t="s">
        <v>161</v>
      </c>
      <c r="D27" s="37">
        <v>120</v>
      </c>
      <c r="E27" s="38">
        <v>90</v>
      </c>
      <c r="F27" s="39">
        <f t="shared" si="0"/>
        <v>210</v>
      </c>
    </row>
    <row r="28" spans="2:6" ht="13.5" thickBot="1" x14ac:dyDescent="0.25">
      <c r="B28" s="35"/>
      <c r="C28" s="36" t="s">
        <v>162</v>
      </c>
      <c r="D28" s="37">
        <v>40</v>
      </c>
      <c r="E28" s="38">
        <v>0</v>
      </c>
      <c r="F28" s="39">
        <f t="shared" si="0"/>
        <v>40</v>
      </c>
    </row>
    <row r="29" spans="2:6" ht="13.5" thickBot="1" x14ac:dyDescent="0.25">
      <c r="B29" s="35"/>
      <c r="C29" s="36" t="s">
        <v>163</v>
      </c>
      <c r="D29" s="37">
        <v>50</v>
      </c>
      <c r="E29" s="38">
        <v>65</v>
      </c>
      <c r="F29" s="39">
        <f t="shared" si="0"/>
        <v>115</v>
      </c>
    </row>
    <row r="30" spans="2:6" ht="13.5" thickBot="1" x14ac:dyDescent="0.25">
      <c r="B30" s="35"/>
      <c r="C30" s="36" t="s">
        <v>164</v>
      </c>
      <c r="D30" s="37">
        <v>120</v>
      </c>
      <c r="E30" s="38">
        <v>90</v>
      </c>
      <c r="F30" s="39">
        <f t="shared" si="0"/>
        <v>210</v>
      </c>
    </row>
    <row r="31" spans="2:6" ht="13.5" thickBot="1" x14ac:dyDescent="0.25">
      <c r="B31" s="35"/>
      <c r="C31" s="36" t="s">
        <v>165</v>
      </c>
      <c r="D31" s="37">
        <v>60</v>
      </c>
      <c r="E31" s="38">
        <v>75</v>
      </c>
      <c r="F31" s="39">
        <f t="shared" si="0"/>
        <v>135</v>
      </c>
    </row>
    <row r="32" spans="2:6" ht="13.5" thickBot="1" x14ac:dyDescent="0.25">
      <c r="B32" s="35"/>
      <c r="C32" s="36" t="s">
        <v>166</v>
      </c>
      <c r="D32" s="37">
        <v>60</v>
      </c>
      <c r="E32" s="38">
        <v>75</v>
      </c>
      <c r="F32" s="39">
        <f t="shared" si="0"/>
        <v>135</v>
      </c>
    </row>
    <row r="33" spans="2:6" ht="13.5" thickBot="1" x14ac:dyDescent="0.25">
      <c r="B33" s="35"/>
      <c r="C33" s="36" t="s">
        <v>167</v>
      </c>
      <c r="D33" s="37">
        <v>120</v>
      </c>
      <c r="E33" s="38">
        <v>120</v>
      </c>
      <c r="F33" s="39">
        <f t="shared" si="0"/>
        <v>240</v>
      </c>
    </row>
    <row r="34" spans="2:6" ht="13.5" thickBot="1" x14ac:dyDescent="0.25">
      <c r="B34" s="35"/>
      <c r="C34" s="36" t="s">
        <v>168</v>
      </c>
      <c r="D34" s="37">
        <v>160</v>
      </c>
      <c r="E34" s="38">
        <v>180</v>
      </c>
      <c r="F34" s="39">
        <f t="shared" si="0"/>
        <v>340</v>
      </c>
    </row>
    <row r="35" spans="2:6" ht="13.5" thickBot="1" x14ac:dyDescent="0.25">
      <c r="B35" s="35"/>
      <c r="C35" s="36" t="s">
        <v>169</v>
      </c>
      <c r="D35" s="37">
        <v>80</v>
      </c>
      <c r="E35" s="38">
        <v>0</v>
      </c>
      <c r="F35" s="39">
        <f t="shared" si="0"/>
        <v>80</v>
      </c>
    </row>
    <row r="36" spans="2:6" ht="13.5" thickBot="1" x14ac:dyDescent="0.25">
      <c r="B36" s="35"/>
      <c r="C36" s="36" t="s">
        <v>170</v>
      </c>
      <c r="D36" s="37">
        <v>100</v>
      </c>
      <c r="E36" s="38">
        <v>0</v>
      </c>
      <c r="F36" s="39">
        <f t="shared" si="0"/>
        <v>100</v>
      </c>
    </row>
    <row r="37" spans="2:6" ht="13.5" thickBot="1" x14ac:dyDescent="0.25">
      <c r="B37" s="35" t="s">
        <v>171</v>
      </c>
      <c r="C37" s="36" t="s">
        <v>172</v>
      </c>
      <c r="D37" s="37">
        <v>125</v>
      </c>
      <c r="E37" s="38">
        <v>0</v>
      </c>
      <c r="F37" s="39">
        <f t="shared" si="0"/>
        <v>125</v>
      </c>
    </row>
    <row r="38" spans="2:6" ht="13.5" thickBot="1" x14ac:dyDescent="0.25">
      <c r="B38" s="35"/>
      <c r="C38" s="36" t="s">
        <v>173</v>
      </c>
      <c r="D38" s="37">
        <f>6*75</f>
        <v>450</v>
      </c>
      <c r="E38" s="38">
        <v>0</v>
      </c>
      <c r="F38" s="39">
        <f t="shared" si="0"/>
        <v>450</v>
      </c>
    </row>
    <row r="39" spans="2:6" ht="13.5" thickBot="1" x14ac:dyDescent="0.25">
      <c r="B39" s="35"/>
      <c r="C39" s="36" t="s">
        <v>174</v>
      </c>
      <c r="D39" s="37">
        <v>60</v>
      </c>
      <c r="E39" s="38">
        <v>0</v>
      </c>
      <c r="F39" s="39">
        <f t="shared" si="0"/>
        <v>60</v>
      </c>
    </row>
    <row r="40" spans="2:6" ht="13.5" thickBot="1" x14ac:dyDescent="0.25">
      <c r="B40" s="35"/>
      <c r="C40" s="36" t="s">
        <v>175</v>
      </c>
      <c r="D40" s="37">
        <v>125</v>
      </c>
      <c r="E40" s="38">
        <v>0</v>
      </c>
      <c r="F40" s="39">
        <f t="shared" si="0"/>
        <v>125</v>
      </c>
    </row>
    <row r="41" spans="2:6" ht="13.5" thickBot="1" x14ac:dyDescent="0.25">
      <c r="B41" s="35"/>
      <c r="C41" s="36" t="s">
        <v>176</v>
      </c>
      <c r="D41" s="37">
        <f>8*65</f>
        <v>520</v>
      </c>
      <c r="E41" s="38">
        <v>0</v>
      </c>
      <c r="F41" s="39">
        <f t="shared" si="0"/>
        <v>520</v>
      </c>
    </row>
    <row r="42" spans="2:6" ht="13.5" thickBot="1" x14ac:dyDescent="0.25">
      <c r="B42" s="35"/>
      <c r="C42" s="36" t="s">
        <v>177</v>
      </c>
      <c r="D42" s="37">
        <v>700</v>
      </c>
      <c r="E42" s="38">
        <v>0</v>
      </c>
      <c r="F42" s="39">
        <f t="shared" si="0"/>
        <v>700</v>
      </c>
    </row>
    <row r="43" spans="2:6" ht="13.5" thickBot="1" x14ac:dyDescent="0.25">
      <c r="B43" s="35"/>
      <c r="C43" s="40" t="s">
        <v>178</v>
      </c>
      <c r="D43" s="37">
        <v>0</v>
      </c>
      <c r="E43" s="38">
        <v>80</v>
      </c>
      <c r="F43" s="39">
        <f t="shared" si="0"/>
        <v>80</v>
      </c>
    </row>
    <row r="44" spans="2:6" ht="13.5" thickBot="1" x14ac:dyDescent="0.25">
      <c r="B44" s="35"/>
      <c r="C44" s="40" t="s">
        <v>179</v>
      </c>
      <c r="D44" s="37">
        <v>0</v>
      </c>
      <c r="E44" s="38">
        <v>60</v>
      </c>
      <c r="F44" s="39">
        <f t="shared" si="0"/>
        <v>60</v>
      </c>
    </row>
    <row r="45" spans="2:6" ht="13.5" thickBot="1" x14ac:dyDescent="0.25">
      <c r="B45" s="35"/>
      <c r="C45" s="40" t="s">
        <v>180</v>
      </c>
      <c r="D45" s="37">
        <v>0</v>
      </c>
      <c r="E45" s="38">
        <v>65</v>
      </c>
      <c r="F45" s="39">
        <f t="shared" si="0"/>
        <v>65</v>
      </c>
    </row>
    <row r="46" spans="2:6" ht="13.5" thickBot="1" x14ac:dyDescent="0.25">
      <c r="B46" s="35"/>
      <c r="C46" s="40" t="s">
        <v>181</v>
      </c>
      <c r="D46" s="37">
        <v>0</v>
      </c>
      <c r="E46" s="38">
        <v>45</v>
      </c>
      <c r="F46" s="39">
        <f t="shared" si="0"/>
        <v>45</v>
      </c>
    </row>
    <row r="47" spans="2:6" ht="13.5" thickBot="1" x14ac:dyDescent="0.25">
      <c r="B47" s="35"/>
      <c r="C47" s="40" t="s">
        <v>182</v>
      </c>
      <c r="D47" s="37">
        <v>0</v>
      </c>
      <c r="E47" s="38">
        <v>60</v>
      </c>
      <c r="F47" s="39">
        <f t="shared" si="0"/>
        <v>60</v>
      </c>
    </row>
    <row r="48" spans="2:6" ht="13.5" thickBot="1" x14ac:dyDescent="0.25">
      <c r="B48" s="35"/>
      <c r="C48" s="36" t="s">
        <v>183</v>
      </c>
      <c r="D48" s="37">
        <v>240</v>
      </c>
      <c r="E48" s="38">
        <v>0</v>
      </c>
      <c r="F48" s="39">
        <f t="shared" si="0"/>
        <v>240</v>
      </c>
    </row>
    <row r="49" spans="2:6" ht="13.5" thickBot="1" x14ac:dyDescent="0.25">
      <c r="B49" s="35"/>
      <c r="C49" s="40" t="s">
        <v>184</v>
      </c>
      <c r="D49" s="37">
        <v>0</v>
      </c>
      <c r="E49" s="38">
        <v>130</v>
      </c>
      <c r="F49" s="39">
        <f t="shared" si="0"/>
        <v>130</v>
      </c>
    </row>
    <row r="50" spans="2:6" ht="13.5" thickBot="1" x14ac:dyDescent="0.25">
      <c r="B50" s="35"/>
      <c r="C50" s="40" t="s">
        <v>185</v>
      </c>
      <c r="D50" s="37">
        <v>0</v>
      </c>
      <c r="E50" s="38">
        <v>40</v>
      </c>
      <c r="F50" s="39">
        <f t="shared" si="0"/>
        <v>40</v>
      </c>
    </row>
    <row r="51" spans="2:6" ht="13.5" thickBot="1" x14ac:dyDescent="0.25">
      <c r="B51" s="35"/>
      <c r="C51" s="36" t="s">
        <v>186</v>
      </c>
      <c r="D51" s="37">
        <v>210</v>
      </c>
      <c r="E51" s="38">
        <v>0</v>
      </c>
      <c r="F51" s="39">
        <f t="shared" si="0"/>
        <v>210</v>
      </c>
    </row>
    <row r="52" spans="2:6" ht="13.5" thickBot="1" x14ac:dyDescent="0.25">
      <c r="B52" s="35" t="s">
        <v>16</v>
      </c>
      <c r="C52" s="36" t="s">
        <v>187</v>
      </c>
      <c r="D52" s="37">
        <v>100</v>
      </c>
      <c r="E52" s="38">
        <v>0</v>
      </c>
      <c r="F52" s="39">
        <f t="shared" si="0"/>
        <v>100</v>
      </c>
    </row>
    <row r="53" spans="2:6" ht="13.5" thickBot="1" x14ac:dyDescent="0.25">
      <c r="B53" s="35"/>
      <c r="C53" s="36" t="s">
        <v>188</v>
      </c>
      <c r="D53" s="37">
        <v>125</v>
      </c>
      <c r="E53" s="38">
        <v>0</v>
      </c>
      <c r="F53" s="39">
        <f t="shared" si="0"/>
        <v>125</v>
      </c>
    </row>
    <row r="54" spans="2:6" ht="13.5" thickBot="1" x14ac:dyDescent="0.25">
      <c r="B54" s="35"/>
      <c r="C54" s="36" t="s">
        <v>241</v>
      </c>
      <c r="D54" s="37">
        <v>2800</v>
      </c>
      <c r="E54" s="38">
        <v>0</v>
      </c>
      <c r="F54" s="39">
        <f t="shared" si="0"/>
        <v>2800</v>
      </c>
    </row>
    <row r="55" spans="2:6" ht="13.5" thickBot="1" x14ac:dyDescent="0.25">
      <c r="B55" s="35" t="s">
        <v>112</v>
      </c>
      <c r="C55" s="36" t="s">
        <v>242</v>
      </c>
      <c r="D55" s="37">
        <v>800</v>
      </c>
      <c r="E55" s="38">
        <v>400</v>
      </c>
      <c r="F55" s="39">
        <f t="shared" si="0"/>
        <v>1200</v>
      </c>
    </row>
    <row r="56" spans="2:6" ht="13.5" thickBot="1" x14ac:dyDescent="0.25">
      <c r="B56" s="35" t="s">
        <v>191</v>
      </c>
      <c r="C56" s="36" t="s">
        <v>192</v>
      </c>
      <c r="D56" s="37">
        <f>600*0.85</f>
        <v>510</v>
      </c>
      <c r="E56" s="38">
        <v>0</v>
      </c>
      <c r="F56" s="39">
        <f t="shared" si="0"/>
        <v>510</v>
      </c>
    </row>
    <row r="57" spans="2:6" ht="13.5" thickBot="1" x14ac:dyDescent="0.25">
      <c r="B57" s="35"/>
      <c r="C57" s="36" t="s">
        <v>193</v>
      </c>
      <c r="D57" s="37">
        <v>900</v>
      </c>
      <c r="E57" s="38">
        <v>0</v>
      </c>
      <c r="F57" s="39">
        <f t="shared" si="0"/>
        <v>900</v>
      </c>
    </row>
    <row r="58" spans="2:6" ht="13.5" thickBot="1" x14ac:dyDescent="0.25">
      <c r="B58" s="35" t="s">
        <v>194</v>
      </c>
      <c r="C58" s="36" t="s">
        <v>195</v>
      </c>
      <c r="D58" s="37">
        <v>50</v>
      </c>
      <c r="E58" s="38">
        <v>0</v>
      </c>
      <c r="F58" s="39">
        <f t="shared" si="0"/>
        <v>50</v>
      </c>
    </row>
    <row r="59" spans="2:6" ht="13.5" thickBot="1" x14ac:dyDescent="0.25">
      <c r="B59" s="35"/>
      <c r="C59" s="36" t="s">
        <v>196</v>
      </c>
      <c r="D59" s="37">
        <f>1400*0.75</f>
        <v>1050</v>
      </c>
      <c r="E59" s="38">
        <v>0</v>
      </c>
      <c r="F59" s="39">
        <f t="shared" si="0"/>
        <v>1050</v>
      </c>
    </row>
    <row r="60" spans="2:6" ht="13.5" thickBot="1" x14ac:dyDescent="0.25">
      <c r="B60" s="35" t="s">
        <v>197</v>
      </c>
      <c r="C60" s="36" t="s">
        <v>198</v>
      </c>
      <c r="D60" s="37">
        <v>100</v>
      </c>
      <c r="E60" s="38">
        <v>400</v>
      </c>
      <c r="F60" s="39">
        <f t="shared" si="0"/>
        <v>500</v>
      </c>
    </row>
    <row r="61" spans="2:6" ht="13.5" thickBot="1" x14ac:dyDescent="0.25">
      <c r="B61" s="35"/>
      <c r="C61" s="36" t="s">
        <v>199</v>
      </c>
      <c r="D61" s="37">
        <v>420</v>
      </c>
      <c r="E61" s="38">
        <f>14*60</f>
        <v>840</v>
      </c>
      <c r="F61" s="39">
        <f t="shared" si="0"/>
        <v>1260</v>
      </c>
    </row>
    <row r="62" spans="2:6" ht="13.5" thickBot="1" x14ac:dyDescent="0.25">
      <c r="B62" s="35"/>
      <c r="C62" s="36" t="s">
        <v>200</v>
      </c>
      <c r="D62" s="37">
        <v>140</v>
      </c>
      <c r="E62" s="38">
        <v>250</v>
      </c>
      <c r="F62" s="39">
        <f t="shared" si="0"/>
        <v>390</v>
      </c>
    </row>
    <row r="63" spans="2:6" ht="13.5" thickBot="1" x14ac:dyDescent="0.25">
      <c r="B63" s="35"/>
      <c r="C63" s="36" t="s">
        <v>201</v>
      </c>
      <c r="D63" s="37">
        <v>190</v>
      </c>
      <c r="E63" s="38">
        <v>250</v>
      </c>
      <c r="F63" s="39">
        <f t="shared" si="0"/>
        <v>440</v>
      </c>
    </row>
    <row r="64" spans="2:6" ht="13.5" thickBot="1" x14ac:dyDescent="0.25">
      <c r="B64" s="35" t="s">
        <v>243</v>
      </c>
      <c r="C64" s="36" t="s">
        <v>244</v>
      </c>
      <c r="D64" s="37">
        <v>1875</v>
      </c>
      <c r="E64" s="38">
        <v>0</v>
      </c>
      <c r="F64" s="39">
        <f t="shared" si="0"/>
        <v>1875</v>
      </c>
    </row>
    <row r="65" spans="2:6" ht="13.5" thickBot="1" x14ac:dyDescent="0.25">
      <c r="B65" s="35"/>
      <c r="C65" s="36" t="s">
        <v>245</v>
      </c>
      <c r="D65" s="37">
        <v>960</v>
      </c>
      <c r="E65" s="38">
        <v>0</v>
      </c>
      <c r="F65" s="39">
        <f t="shared" si="0"/>
        <v>960</v>
      </c>
    </row>
    <row r="66" spans="2:6" ht="13.5" thickBot="1" x14ac:dyDescent="0.25">
      <c r="B66" s="35" t="s">
        <v>246</v>
      </c>
      <c r="C66" s="36" t="s">
        <v>247</v>
      </c>
      <c r="D66" s="37">
        <v>600</v>
      </c>
      <c r="E66" s="38">
        <v>3000</v>
      </c>
      <c r="F66" s="39">
        <f t="shared" si="0"/>
        <v>3600</v>
      </c>
    </row>
    <row r="67" spans="2:6" ht="13.5" thickBot="1" x14ac:dyDescent="0.25">
      <c r="B67" s="35"/>
      <c r="C67" s="36" t="s">
        <v>206</v>
      </c>
      <c r="D67" s="37">
        <v>0</v>
      </c>
      <c r="E67" s="38">
        <v>0</v>
      </c>
      <c r="F67" s="39">
        <f t="shared" si="0"/>
        <v>0</v>
      </c>
    </row>
    <row r="68" spans="2:6" ht="13.5" thickBot="1" x14ac:dyDescent="0.25">
      <c r="B68" s="35"/>
      <c r="C68" s="40" t="s">
        <v>207</v>
      </c>
      <c r="D68" s="37">
        <v>50</v>
      </c>
      <c r="E68" s="38">
        <v>150</v>
      </c>
      <c r="F68" s="39">
        <f t="shared" si="0"/>
        <v>200</v>
      </c>
    </row>
    <row r="69" spans="2:6" ht="13.5" thickBot="1" x14ac:dyDescent="0.25">
      <c r="B69" s="35"/>
      <c r="C69" s="40" t="s">
        <v>208</v>
      </c>
      <c r="D69" s="37">
        <v>80</v>
      </c>
      <c r="E69" s="38">
        <v>350</v>
      </c>
      <c r="F69" s="39">
        <f t="shared" si="0"/>
        <v>430</v>
      </c>
    </row>
    <row r="70" spans="2:6" ht="13.5" thickBot="1" x14ac:dyDescent="0.25">
      <c r="B70" s="35"/>
      <c r="C70" s="36" t="s">
        <v>209</v>
      </c>
      <c r="D70" s="37">
        <v>0</v>
      </c>
      <c r="E70" s="38">
        <v>0</v>
      </c>
      <c r="F70" s="39">
        <f t="shared" si="0"/>
        <v>0</v>
      </c>
    </row>
    <row r="71" spans="2:6" ht="13.5" thickBot="1" x14ac:dyDescent="0.25">
      <c r="B71" s="35"/>
      <c r="C71" s="40" t="s">
        <v>248</v>
      </c>
      <c r="D71" s="37">
        <f>50*32</f>
        <v>1600</v>
      </c>
      <c r="E71" s="38">
        <v>0</v>
      </c>
      <c r="F71" s="39">
        <f t="shared" si="0"/>
        <v>1600</v>
      </c>
    </row>
    <row r="72" spans="2:6" ht="13.5" thickBot="1" x14ac:dyDescent="0.25">
      <c r="B72" s="35"/>
      <c r="C72" s="40" t="s">
        <v>249</v>
      </c>
      <c r="D72" s="37">
        <f>18*7.5</f>
        <v>135</v>
      </c>
      <c r="E72" s="38">
        <v>0</v>
      </c>
      <c r="F72" s="39">
        <f t="shared" ref="F72:F89" si="1">D72+E72</f>
        <v>135</v>
      </c>
    </row>
    <row r="73" spans="2:6" ht="13.5" thickBot="1" x14ac:dyDescent="0.25">
      <c r="B73" s="35" t="s">
        <v>212</v>
      </c>
      <c r="C73" s="36" t="s">
        <v>213</v>
      </c>
      <c r="D73" s="37">
        <v>100</v>
      </c>
      <c r="E73" s="38">
        <v>100</v>
      </c>
      <c r="F73" s="39">
        <f t="shared" si="1"/>
        <v>200</v>
      </c>
    </row>
    <row r="74" spans="2:6" ht="13.5" thickBot="1" x14ac:dyDescent="0.25">
      <c r="B74" s="35"/>
      <c r="C74" s="36" t="s">
        <v>214</v>
      </c>
      <c r="D74" s="37">
        <f>130*4</f>
        <v>520</v>
      </c>
      <c r="E74" s="38">
        <v>800</v>
      </c>
      <c r="F74" s="39">
        <f t="shared" si="1"/>
        <v>1320</v>
      </c>
    </row>
    <row r="75" spans="2:6" ht="13.5" thickBot="1" x14ac:dyDescent="0.25">
      <c r="B75" s="35"/>
      <c r="C75" s="36" t="s">
        <v>215</v>
      </c>
      <c r="D75" s="37">
        <f>900*2.5</f>
        <v>2250</v>
      </c>
      <c r="E75" s="38">
        <v>2250</v>
      </c>
      <c r="F75" s="39">
        <f t="shared" si="1"/>
        <v>4500</v>
      </c>
    </row>
    <row r="76" spans="2:6" ht="13.5" thickBot="1" x14ac:dyDescent="0.25">
      <c r="B76" s="35" t="s">
        <v>216</v>
      </c>
      <c r="C76" s="36" t="s">
        <v>217</v>
      </c>
      <c r="D76" s="37">
        <v>350</v>
      </c>
      <c r="E76" s="38">
        <v>0</v>
      </c>
      <c r="F76" s="39">
        <f t="shared" si="1"/>
        <v>350</v>
      </c>
    </row>
    <row r="77" spans="2:6" ht="13.5" thickBot="1" x14ac:dyDescent="0.25">
      <c r="B77" s="35"/>
      <c r="C77" s="36" t="s">
        <v>218</v>
      </c>
      <c r="D77" s="37">
        <v>200</v>
      </c>
      <c r="E77" s="38">
        <v>0</v>
      </c>
      <c r="F77" s="39">
        <f t="shared" si="1"/>
        <v>200</v>
      </c>
    </row>
    <row r="78" spans="2:6" ht="13.5" thickBot="1" x14ac:dyDescent="0.25">
      <c r="B78" s="35"/>
      <c r="C78" s="36" t="s">
        <v>219</v>
      </c>
      <c r="D78" s="37">
        <v>180</v>
      </c>
      <c r="E78" s="38">
        <v>0</v>
      </c>
      <c r="F78" s="39">
        <f t="shared" si="1"/>
        <v>180</v>
      </c>
    </row>
    <row r="79" spans="2:6" ht="13.5" thickBot="1" x14ac:dyDescent="0.25">
      <c r="B79" s="35"/>
      <c r="C79" s="36" t="s">
        <v>220</v>
      </c>
      <c r="D79" s="37">
        <v>500</v>
      </c>
      <c r="E79" s="38">
        <v>0</v>
      </c>
      <c r="F79" s="39">
        <f t="shared" si="1"/>
        <v>500</v>
      </c>
    </row>
    <row r="80" spans="2:6" ht="13.5" thickBot="1" x14ac:dyDescent="0.25">
      <c r="B80" s="35" t="s">
        <v>221</v>
      </c>
      <c r="C80" s="36" t="s">
        <v>222</v>
      </c>
      <c r="D80" s="37">
        <v>0</v>
      </c>
      <c r="E80" s="38">
        <v>0</v>
      </c>
      <c r="F80" s="39">
        <f t="shared" si="1"/>
        <v>0</v>
      </c>
    </row>
    <row r="81" spans="2:6" ht="13.5" thickBot="1" x14ac:dyDescent="0.25">
      <c r="B81" s="35"/>
      <c r="C81" s="36" t="s">
        <v>250</v>
      </c>
      <c r="D81" s="37">
        <v>700</v>
      </c>
      <c r="E81" s="38">
        <v>0</v>
      </c>
      <c r="F81" s="39">
        <f t="shared" si="1"/>
        <v>700</v>
      </c>
    </row>
    <row r="82" spans="2:6" ht="13.5" thickBot="1" x14ac:dyDescent="0.25">
      <c r="B82" s="35"/>
      <c r="C82" s="36" t="s">
        <v>224</v>
      </c>
      <c r="D82" s="37">
        <v>50</v>
      </c>
      <c r="E82" s="38">
        <v>0</v>
      </c>
      <c r="F82" s="39">
        <f t="shared" si="1"/>
        <v>50</v>
      </c>
    </row>
    <row r="83" spans="2:6" ht="13.5" thickBot="1" x14ac:dyDescent="0.25">
      <c r="B83" s="35" t="s">
        <v>251</v>
      </c>
      <c r="C83" s="36" t="s">
        <v>226</v>
      </c>
      <c r="D83" s="37">
        <v>1000</v>
      </c>
      <c r="E83" s="38">
        <v>1000</v>
      </c>
      <c r="F83" s="39">
        <f t="shared" si="1"/>
        <v>2000</v>
      </c>
    </row>
    <row r="84" spans="2:6" ht="13.5" thickBot="1" x14ac:dyDescent="0.25">
      <c r="B84" s="35"/>
      <c r="C84" s="36" t="s">
        <v>227</v>
      </c>
      <c r="D84" s="37">
        <v>0</v>
      </c>
      <c r="E84" s="38">
        <v>0</v>
      </c>
      <c r="F84" s="39">
        <f t="shared" si="1"/>
        <v>0</v>
      </c>
    </row>
    <row r="85" spans="2:6" ht="13.5" thickBot="1" x14ac:dyDescent="0.25">
      <c r="B85" s="35"/>
      <c r="C85" s="40" t="s">
        <v>228</v>
      </c>
      <c r="D85" s="37">
        <v>0</v>
      </c>
      <c r="E85" s="38">
        <v>600</v>
      </c>
      <c r="F85" s="39">
        <f t="shared" si="1"/>
        <v>600</v>
      </c>
    </row>
    <row r="86" spans="2:6" ht="13.5" thickBot="1" x14ac:dyDescent="0.25">
      <c r="B86" s="35"/>
      <c r="C86" s="40" t="s">
        <v>229</v>
      </c>
      <c r="D86" s="37">
        <v>0</v>
      </c>
      <c r="E86" s="38">
        <v>450</v>
      </c>
      <c r="F86" s="39">
        <f t="shared" si="1"/>
        <v>450</v>
      </c>
    </row>
    <row r="87" spans="2:6" ht="13.5" thickBot="1" x14ac:dyDescent="0.25">
      <c r="B87" s="35"/>
      <c r="C87" s="40" t="s">
        <v>230</v>
      </c>
      <c r="D87" s="37">
        <v>0</v>
      </c>
      <c r="E87" s="38">
        <v>300</v>
      </c>
      <c r="F87" s="39">
        <f t="shared" si="1"/>
        <v>300</v>
      </c>
    </row>
    <row r="88" spans="2:6" ht="13.5" thickBot="1" x14ac:dyDescent="0.25">
      <c r="B88" s="35"/>
      <c r="C88" s="40" t="s">
        <v>231</v>
      </c>
      <c r="D88" s="37">
        <v>50</v>
      </c>
      <c r="E88" s="38">
        <v>150</v>
      </c>
      <c r="F88" s="39">
        <f t="shared" si="1"/>
        <v>200</v>
      </c>
    </row>
    <row r="89" spans="2:6" ht="13.5" thickBot="1" x14ac:dyDescent="0.25">
      <c r="B89" s="35"/>
      <c r="C89" s="36" t="s">
        <v>232</v>
      </c>
      <c r="D89" s="37">
        <v>150</v>
      </c>
      <c r="E89" s="38">
        <v>0</v>
      </c>
      <c r="F89" s="39">
        <f t="shared" si="1"/>
        <v>150</v>
      </c>
    </row>
    <row r="90" spans="2:6" ht="13.5" thickBot="1" x14ac:dyDescent="0.25">
      <c r="B90" s="35"/>
      <c r="C90" s="36"/>
      <c r="D90" s="41"/>
      <c r="E90" s="42"/>
      <c r="F90" s="43"/>
    </row>
    <row r="91" spans="2:6" ht="13.5" thickBot="1" x14ac:dyDescent="0.25">
      <c r="B91" s="26"/>
      <c r="C91" s="27"/>
      <c r="D91" s="28"/>
      <c r="E91" s="28"/>
      <c r="F91" s="29"/>
    </row>
    <row r="92" spans="2:6" ht="13.5" thickBot="1" x14ac:dyDescent="0.25">
      <c r="B92" s="26"/>
      <c r="C92" s="28"/>
      <c r="D92" s="28"/>
      <c r="E92" s="44" t="s">
        <v>252</v>
      </c>
      <c r="F92" s="45">
        <f>SUM(F7:F89)</f>
        <v>43865</v>
      </c>
    </row>
  </sheetData>
  <mergeCells count="1"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72AC-B66B-4C13-9157-338126CF07BF}">
  <dimension ref="A1:I88"/>
  <sheetViews>
    <sheetView workbookViewId="0">
      <selection activeCell="M7" sqref="M7"/>
    </sheetView>
  </sheetViews>
  <sheetFormatPr defaultRowHeight="12.75" x14ac:dyDescent="0.2"/>
  <cols>
    <col min="2" max="2" width="22.1640625" bestFit="1" customWidth="1"/>
    <col min="3" max="3" width="11.83203125" bestFit="1" customWidth="1"/>
    <col min="5" max="5" width="13.6640625" bestFit="1" customWidth="1"/>
    <col min="6" max="6" width="34.6640625" bestFit="1" customWidth="1"/>
    <col min="7" max="7" width="9.1640625" bestFit="1" customWidth="1"/>
    <col min="8" max="8" width="9.5" bestFit="1" customWidth="1"/>
    <col min="9" max="9" width="10.6640625" bestFit="1" customWidth="1"/>
  </cols>
  <sheetData>
    <row r="1" spans="1:9" ht="13.5" thickBot="1" x14ac:dyDescent="0.25">
      <c r="A1" s="73"/>
      <c r="B1" s="73"/>
      <c r="C1" s="73"/>
      <c r="D1" s="73"/>
      <c r="E1" s="26"/>
      <c r="F1" s="27"/>
      <c r="G1" s="28"/>
      <c r="H1" s="28"/>
      <c r="I1" s="29"/>
    </row>
    <row r="2" spans="1:9" ht="13.5" thickBot="1" x14ac:dyDescent="0.25">
      <c r="A2" s="73"/>
      <c r="B2" s="74" t="s">
        <v>272</v>
      </c>
      <c r="C2" s="75"/>
      <c r="D2" s="73"/>
      <c r="E2" s="30" t="s">
        <v>234</v>
      </c>
      <c r="F2" s="31" t="s">
        <v>235</v>
      </c>
      <c r="G2" s="32" t="s">
        <v>236</v>
      </c>
      <c r="H2" s="33" t="s">
        <v>237</v>
      </c>
      <c r="I2" s="34" t="s">
        <v>238</v>
      </c>
    </row>
    <row r="3" spans="1:9" ht="13.5" thickBot="1" x14ac:dyDescent="0.25">
      <c r="A3" s="73"/>
      <c r="B3" s="76" t="s">
        <v>273</v>
      </c>
      <c r="C3" s="77">
        <v>200000</v>
      </c>
      <c r="D3" s="73"/>
      <c r="E3" s="35" t="s">
        <v>3</v>
      </c>
      <c r="F3" s="36" t="s">
        <v>137</v>
      </c>
      <c r="G3" s="37">
        <v>125</v>
      </c>
      <c r="H3" s="38">
        <v>0</v>
      </c>
      <c r="I3" s="39">
        <f>G3+H3</f>
        <v>125</v>
      </c>
    </row>
    <row r="4" spans="1:9" ht="13.5" thickBot="1" x14ac:dyDescent="0.25">
      <c r="A4" s="73"/>
      <c r="B4" s="76" t="s">
        <v>274</v>
      </c>
      <c r="C4" s="77">
        <v>400</v>
      </c>
      <c r="D4" s="73"/>
      <c r="E4" s="35" t="s">
        <v>239</v>
      </c>
      <c r="F4" s="36" t="s">
        <v>139</v>
      </c>
      <c r="G4" s="37">
        <v>150</v>
      </c>
      <c r="H4" s="38">
        <v>0</v>
      </c>
      <c r="I4" s="39">
        <f t="shared" ref="I4:I67" si="0">G4+H4</f>
        <v>150</v>
      </c>
    </row>
    <row r="5" spans="1:9" ht="13.5" thickBot="1" x14ac:dyDescent="0.25">
      <c r="A5" s="73"/>
      <c r="B5" s="76" t="s">
        <v>275</v>
      </c>
      <c r="C5" s="77">
        <v>450</v>
      </c>
      <c r="D5" s="73"/>
      <c r="E5" s="35"/>
      <c r="F5" s="36" t="s">
        <v>140</v>
      </c>
      <c r="G5" s="37">
        <v>100</v>
      </c>
      <c r="H5" s="38">
        <v>0</v>
      </c>
      <c r="I5" s="39">
        <f t="shared" si="0"/>
        <v>100</v>
      </c>
    </row>
    <row r="6" spans="1:9" ht="13.5" thickBot="1" x14ac:dyDescent="0.25">
      <c r="A6" s="73"/>
      <c r="B6" s="76" t="s">
        <v>276</v>
      </c>
      <c r="C6" s="77">
        <v>375</v>
      </c>
      <c r="D6" s="73"/>
      <c r="E6" s="35"/>
      <c r="F6" s="36" t="s">
        <v>141</v>
      </c>
      <c r="G6" s="37">
        <v>100</v>
      </c>
      <c r="H6" s="38">
        <v>0</v>
      </c>
      <c r="I6" s="39">
        <f t="shared" si="0"/>
        <v>100</v>
      </c>
    </row>
    <row r="7" spans="1:9" ht="13.5" thickBot="1" x14ac:dyDescent="0.25">
      <c r="A7" s="73"/>
      <c r="B7" s="76" t="s">
        <v>277</v>
      </c>
      <c r="C7" s="77">
        <v>2000</v>
      </c>
      <c r="D7" s="73"/>
      <c r="E7" s="35" t="s">
        <v>6</v>
      </c>
      <c r="F7" s="36" t="s">
        <v>142</v>
      </c>
      <c r="G7" s="37">
        <v>150</v>
      </c>
      <c r="H7" s="38">
        <v>0</v>
      </c>
      <c r="I7" s="39">
        <f t="shared" si="0"/>
        <v>150</v>
      </c>
    </row>
    <row r="8" spans="1:9" ht="13.5" thickBot="1" x14ac:dyDescent="0.25">
      <c r="A8" s="73"/>
      <c r="B8" s="76" t="s">
        <v>266</v>
      </c>
      <c r="C8" s="77">
        <v>1000</v>
      </c>
      <c r="D8" s="73"/>
      <c r="E8" s="35"/>
      <c r="F8" s="36" t="s">
        <v>143</v>
      </c>
      <c r="G8" s="37">
        <v>250</v>
      </c>
      <c r="H8" s="38">
        <v>0</v>
      </c>
      <c r="I8" s="39">
        <f t="shared" si="0"/>
        <v>250</v>
      </c>
    </row>
    <row r="9" spans="1:9" ht="13.5" thickBot="1" x14ac:dyDescent="0.25">
      <c r="A9" s="73"/>
      <c r="B9" s="76" t="s">
        <v>278</v>
      </c>
      <c r="C9" s="77">
        <v>0</v>
      </c>
      <c r="D9" s="73"/>
      <c r="E9" s="35" t="s">
        <v>240</v>
      </c>
      <c r="F9" s="36" t="s">
        <v>145</v>
      </c>
      <c r="G9" s="37">
        <v>1875</v>
      </c>
      <c r="H9" s="38">
        <v>0</v>
      </c>
      <c r="I9" s="39">
        <f t="shared" si="0"/>
        <v>1875</v>
      </c>
    </row>
    <row r="10" spans="1:9" ht="13.5" thickBot="1" x14ac:dyDescent="0.25">
      <c r="A10" s="73"/>
      <c r="B10" s="78" t="s">
        <v>279</v>
      </c>
      <c r="C10" s="79">
        <f>SUM(C3:C9)</f>
        <v>204225</v>
      </c>
      <c r="D10" s="73"/>
      <c r="E10" s="35" t="s">
        <v>64</v>
      </c>
      <c r="F10" s="36" t="s">
        <v>146</v>
      </c>
      <c r="G10" s="37">
        <v>1750</v>
      </c>
      <c r="H10" s="38">
        <v>0</v>
      </c>
      <c r="I10" s="39">
        <f t="shared" si="0"/>
        <v>1750</v>
      </c>
    </row>
    <row r="11" spans="1:9" ht="13.5" thickBot="1" x14ac:dyDescent="0.25">
      <c r="A11" s="73"/>
      <c r="B11" s="80"/>
      <c r="C11" s="81"/>
      <c r="D11" s="73"/>
      <c r="E11" s="35" t="s">
        <v>147</v>
      </c>
      <c r="F11" s="36" t="s">
        <v>148</v>
      </c>
      <c r="G11" s="37">
        <v>850</v>
      </c>
      <c r="H11" s="38">
        <v>0</v>
      </c>
      <c r="I11" s="39">
        <f t="shared" si="0"/>
        <v>850</v>
      </c>
    </row>
    <row r="12" spans="1:9" ht="13.5" thickBot="1" x14ac:dyDescent="0.25">
      <c r="A12" s="73"/>
      <c r="B12" s="82" t="s">
        <v>280</v>
      </c>
      <c r="C12" s="75"/>
      <c r="D12" s="73"/>
      <c r="E12" s="35"/>
      <c r="F12" s="36" t="s">
        <v>149</v>
      </c>
      <c r="G12" s="37">
        <v>500</v>
      </c>
      <c r="H12" s="38">
        <v>0</v>
      </c>
      <c r="I12" s="39">
        <f t="shared" si="0"/>
        <v>500</v>
      </c>
    </row>
    <row r="13" spans="1:9" ht="13.5" thickBot="1" x14ac:dyDescent="0.25">
      <c r="A13" s="73"/>
      <c r="B13" s="76" t="s">
        <v>281</v>
      </c>
      <c r="C13" s="83">
        <f>I88</f>
        <v>43095</v>
      </c>
      <c r="D13" s="73"/>
      <c r="E13" s="35" t="s">
        <v>13</v>
      </c>
      <c r="F13" s="36" t="s">
        <v>150</v>
      </c>
      <c r="G13" s="37">
        <v>50</v>
      </c>
      <c r="H13" s="38">
        <v>0</v>
      </c>
      <c r="I13" s="39">
        <f t="shared" si="0"/>
        <v>50</v>
      </c>
    </row>
    <row r="14" spans="1:9" ht="13.5" thickBot="1" x14ac:dyDescent="0.25">
      <c r="A14" s="73"/>
      <c r="B14" s="84" t="s">
        <v>279</v>
      </c>
      <c r="C14" s="85">
        <f>SUM(C13:C13)</f>
        <v>43095</v>
      </c>
      <c r="D14" s="73"/>
      <c r="E14" s="35"/>
      <c r="F14" s="36" t="s">
        <v>151</v>
      </c>
      <c r="G14" s="37">
        <v>50</v>
      </c>
      <c r="H14" s="38">
        <v>0</v>
      </c>
      <c r="I14" s="39">
        <f t="shared" si="0"/>
        <v>50</v>
      </c>
    </row>
    <row r="15" spans="1:9" ht="13.5" thickBot="1" x14ac:dyDescent="0.25">
      <c r="A15" s="73"/>
      <c r="B15" s="80"/>
      <c r="C15" s="81"/>
      <c r="D15" s="73"/>
      <c r="E15" s="35"/>
      <c r="F15" s="36" t="s">
        <v>152</v>
      </c>
      <c r="G15" s="37">
        <v>200</v>
      </c>
      <c r="H15" s="38">
        <v>0</v>
      </c>
      <c r="I15" s="39">
        <f t="shared" si="0"/>
        <v>200</v>
      </c>
    </row>
    <row r="16" spans="1:9" ht="13.5" thickBot="1" x14ac:dyDescent="0.25">
      <c r="A16" s="73"/>
      <c r="B16" s="86" t="s">
        <v>282</v>
      </c>
      <c r="C16" s="75"/>
      <c r="D16" s="73"/>
      <c r="E16" s="35"/>
      <c r="F16" s="36" t="s">
        <v>153</v>
      </c>
      <c r="G16" s="37">
        <v>200</v>
      </c>
      <c r="H16" s="38">
        <v>0</v>
      </c>
      <c r="I16" s="39">
        <f t="shared" si="0"/>
        <v>200</v>
      </c>
    </row>
    <row r="17" spans="1:9" ht="13.5" thickBot="1" x14ac:dyDescent="0.25">
      <c r="A17" s="73"/>
      <c r="B17" s="87" t="s">
        <v>283</v>
      </c>
      <c r="C17" s="83">
        <v>2000</v>
      </c>
      <c r="D17" s="73"/>
      <c r="E17" s="35" t="s">
        <v>154</v>
      </c>
      <c r="F17" s="36" t="s">
        <v>155</v>
      </c>
      <c r="G17" s="37">
        <v>350</v>
      </c>
      <c r="H17" s="38">
        <v>0</v>
      </c>
      <c r="I17" s="39">
        <f t="shared" si="0"/>
        <v>350</v>
      </c>
    </row>
    <row r="18" spans="1:9" ht="13.5" thickBot="1" x14ac:dyDescent="0.25">
      <c r="A18" s="73"/>
      <c r="B18" s="87" t="s">
        <v>284</v>
      </c>
      <c r="C18" s="83">
        <v>600</v>
      </c>
      <c r="D18" s="73"/>
      <c r="E18" s="35"/>
      <c r="F18" s="36" t="s">
        <v>156</v>
      </c>
      <c r="G18" s="37">
        <v>600</v>
      </c>
      <c r="H18" s="38">
        <v>0</v>
      </c>
      <c r="I18" s="39">
        <f t="shared" si="0"/>
        <v>600</v>
      </c>
    </row>
    <row r="19" spans="1:9" ht="13.5" thickBot="1" x14ac:dyDescent="0.25">
      <c r="A19" s="73"/>
      <c r="B19" s="87" t="s">
        <v>285</v>
      </c>
      <c r="C19" s="83">
        <v>300</v>
      </c>
      <c r="D19" s="73"/>
      <c r="E19" s="35"/>
      <c r="F19" s="36" t="s">
        <v>157</v>
      </c>
      <c r="G19" s="37">
        <v>130</v>
      </c>
      <c r="H19" s="38">
        <v>0</v>
      </c>
      <c r="I19" s="39">
        <f t="shared" si="0"/>
        <v>130</v>
      </c>
    </row>
    <row r="20" spans="1:9" ht="13.5" thickBot="1" x14ac:dyDescent="0.25">
      <c r="A20" s="73"/>
      <c r="B20" s="87" t="s">
        <v>286</v>
      </c>
      <c r="C20" s="83">
        <v>600</v>
      </c>
      <c r="D20" s="73"/>
      <c r="E20" s="35" t="s">
        <v>19</v>
      </c>
      <c r="F20" s="36" t="s">
        <v>158</v>
      </c>
      <c r="G20" s="37">
        <v>175</v>
      </c>
      <c r="H20" s="38">
        <v>0</v>
      </c>
      <c r="I20" s="39">
        <f t="shared" si="0"/>
        <v>175</v>
      </c>
    </row>
    <row r="21" spans="1:9" ht="13.5" thickBot="1" x14ac:dyDescent="0.25">
      <c r="A21" s="73"/>
      <c r="B21" s="87" t="s">
        <v>287</v>
      </c>
      <c r="C21" s="83">
        <v>150</v>
      </c>
      <c r="D21" s="73"/>
      <c r="E21" s="35"/>
      <c r="F21" s="36" t="s">
        <v>159</v>
      </c>
      <c r="G21" s="37">
        <v>150</v>
      </c>
      <c r="H21" s="38">
        <v>350</v>
      </c>
      <c r="I21" s="39">
        <f t="shared" si="0"/>
        <v>500</v>
      </c>
    </row>
    <row r="22" spans="1:9" ht="13.5" thickBot="1" x14ac:dyDescent="0.25">
      <c r="A22" s="73"/>
      <c r="B22" s="76" t="s">
        <v>278</v>
      </c>
      <c r="C22" s="83">
        <v>0</v>
      </c>
      <c r="D22" s="73"/>
      <c r="E22" s="35"/>
      <c r="F22" s="36" t="s">
        <v>160</v>
      </c>
      <c r="G22" s="37">
        <v>250</v>
      </c>
      <c r="H22" s="38">
        <v>400</v>
      </c>
      <c r="I22" s="39">
        <f t="shared" si="0"/>
        <v>650</v>
      </c>
    </row>
    <row r="23" spans="1:9" ht="13.5" thickBot="1" x14ac:dyDescent="0.25">
      <c r="A23" s="73"/>
      <c r="B23" s="88" t="s">
        <v>279</v>
      </c>
      <c r="C23" s="89">
        <f>SUM(C17:C22)</f>
        <v>3650</v>
      </c>
      <c r="D23" s="73"/>
      <c r="E23" s="35"/>
      <c r="F23" s="36" t="s">
        <v>161</v>
      </c>
      <c r="G23" s="37">
        <v>120</v>
      </c>
      <c r="H23" s="38">
        <v>90</v>
      </c>
      <c r="I23" s="39">
        <f t="shared" si="0"/>
        <v>210</v>
      </c>
    </row>
    <row r="24" spans="1:9" ht="13.5" thickBot="1" x14ac:dyDescent="0.25">
      <c r="A24" s="73"/>
      <c r="B24" s="90"/>
      <c r="C24" s="81"/>
      <c r="D24" s="73"/>
      <c r="E24" s="35"/>
      <c r="F24" s="36" t="s">
        <v>162</v>
      </c>
      <c r="G24" s="37">
        <v>40</v>
      </c>
      <c r="H24" s="38">
        <v>0</v>
      </c>
      <c r="I24" s="39">
        <f t="shared" si="0"/>
        <v>40</v>
      </c>
    </row>
    <row r="25" spans="1:9" ht="13.5" thickBot="1" x14ac:dyDescent="0.25">
      <c r="A25" s="73"/>
      <c r="B25" s="91" t="s">
        <v>288</v>
      </c>
      <c r="C25" s="75"/>
      <c r="D25" s="73"/>
      <c r="E25" s="35"/>
      <c r="F25" s="36" t="s">
        <v>163</v>
      </c>
      <c r="G25" s="37">
        <v>50</v>
      </c>
      <c r="H25" s="38">
        <v>65</v>
      </c>
      <c r="I25" s="39">
        <f t="shared" si="0"/>
        <v>115</v>
      </c>
    </row>
    <row r="26" spans="1:9" ht="13.5" thickBot="1" x14ac:dyDescent="0.25">
      <c r="A26" s="73"/>
      <c r="B26" s="76" t="s">
        <v>289</v>
      </c>
      <c r="C26" s="92">
        <v>350000</v>
      </c>
      <c r="D26" s="73"/>
      <c r="E26" s="35"/>
      <c r="F26" s="36" t="s">
        <v>164</v>
      </c>
      <c r="G26" s="37">
        <v>120</v>
      </c>
      <c r="H26" s="38">
        <v>90</v>
      </c>
      <c r="I26" s="39">
        <f t="shared" si="0"/>
        <v>210</v>
      </c>
    </row>
    <row r="27" spans="1:9" ht="13.5" thickBot="1" x14ac:dyDescent="0.25">
      <c r="A27" s="73"/>
      <c r="B27" s="76" t="s">
        <v>290</v>
      </c>
      <c r="C27" s="83">
        <f>-C26*0.06</f>
        <v>-21000</v>
      </c>
      <c r="D27" s="73"/>
      <c r="E27" s="35"/>
      <c r="F27" s="36" t="s">
        <v>165</v>
      </c>
      <c r="G27" s="37">
        <v>60</v>
      </c>
      <c r="H27" s="38">
        <v>75</v>
      </c>
      <c r="I27" s="39">
        <f t="shared" si="0"/>
        <v>135</v>
      </c>
    </row>
    <row r="28" spans="1:9" ht="13.5" thickBot="1" x14ac:dyDescent="0.25">
      <c r="A28" s="73"/>
      <c r="B28" s="76" t="s">
        <v>291</v>
      </c>
      <c r="C28" s="83">
        <v>-500</v>
      </c>
      <c r="D28" s="73"/>
      <c r="E28" s="35"/>
      <c r="F28" s="36" t="s">
        <v>166</v>
      </c>
      <c r="G28" s="37">
        <v>60</v>
      </c>
      <c r="H28" s="38">
        <v>75</v>
      </c>
      <c r="I28" s="39">
        <f t="shared" si="0"/>
        <v>135</v>
      </c>
    </row>
    <row r="29" spans="1:9" ht="13.5" thickBot="1" x14ac:dyDescent="0.25">
      <c r="A29" s="73"/>
      <c r="B29" s="76" t="s">
        <v>292</v>
      </c>
      <c r="C29" s="83">
        <v>-50</v>
      </c>
      <c r="D29" s="73"/>
      <c r="E29" s="35"/>
      <c r="F29" s="36" t="s">
        <v>167</v>
      </c>
      <c r="G29" s="37">
        <v>120</v>
      </c>
      <c r="H29" s="38">
        <v>120</v>
      </c>
      <c r="I29" s="39">
        <f t="shared" si="0"/>
        <v>240</v>
      </c>
    </row>
    <row r="30" spans="1:9" ht="13.5" thickBot="1" x14ac:dyDescent="0.25">
      <c r="A30" s="73"/>
      <c r="B30" s="76" t="s">
        <v>293</v>
      </c>
      <c r="C30" s="83">
        <f>-C26*0.06</f>
        <v>-21000</v>
      </c>
      <c r="D30" s="73"/>
      <c r="E30" s="35"/>
      <c r="F30" s="36" t="s">
        <v>168</v>
      </c>
      <c r="G30" s="37">
        <v>160</v>
      </c>
      <c r="H30" s="38">
        <v>180</v>
      </c>
      <c r="I30" s="39">
        <f t="shared" si="0"/>
        <v>340</v>
      </c>
    </row>
    <row r="31" spans="1:9" ht="13.5" thickBot="1" x14ac:dyDescent="0.25">
      <c r="A31" s="73"/>
      <c r="B31" s="76" t="s">
        <v>294</v>
      </c>
      <c r="C31" s="83">
        <v>-200</v>
      </c>
      <c r="D31" s="73"/>
      <c r="E31" s="35"/>
      <c r="F31" s="36" t="s">
        <v>169</v>
      </c>
      <c r="G31" s="37">
        <v>80</v>
      </c>
      <c r="H31" s="38">
        <v>0</v>
      </c>
      <c r="I31" s="39">
        <f t="shared" si="0"/>
        <v>80</v>
      </c>
    </row>
    <row r="32" spans="1:9" ht="13.5" thickBot="1" x14ac:dyDescent="0.25">
      <c r="A32" s="73"/>
      <c r="B32" s="93" t="s">
        <v>279</v>
      </c>
      <c r="C32" s="94">
        <f>SUM(C26:C31)</f>
        <v>307250</v>
      </c>
      <c r="D32" s="73"/>
      <c r="E32" s="35"/>
      <c r="F32" s="36" t="s">
        <v>170</v>
      </c>
      <c r="G32" s="37">
        <v>100</v>
      </c>
      <c r="H32" s="38">
        <v>0</v>
      </c>
      <c r="I32" s="39">
        <f t="shared" si="0"/>
        <v>100</v>
      </c>
    </row>
    <row r="33" spans="1:9" ht="13.5" thickBot="1" x14ac:dyDescent="0.25">
      <c r="A33" s="73"/>
      <c r="B33" s="90"/>
      <c r="C33" s="81"/>
      <c r="D33" s="73"/>
      <c r="E33" s="35" t="s">
        <v>171</v>
      </c>
      <c r="F33" s="36" t="s">
        <v>172</v>
      </c>
      <c r="G33" s="37">
        <v>125</v>
      </c>
      <c r="H33" s="38">
        <v>0</v>
      </c>
      <c r="I33" s="39">
        <f t="shared" si="0"/>
        <v>125</v>
      </c>
    </row>
    <row r="34" spans="1:9" ht="13.5" thickBot="1" x14ac:dyDescent="0.25">
      <c r="A34" s="73"/>
      <c r="B34" s="95" t="s">
        <v>295</v>
      </c>
      <c r="C34" s="96">
        <f>(C32-C23-C14-C10)</f>
        <v>56280</v>
      </c>
      <c r="D34" s="73"/>
      <c r="E34" s="35"/>
      <c r="F34" s="36" t="s">
        <v>173</v>
      </c>
      <c r="G34" s="37">
        <f>6*75</f>
        <v>450</v>
      </c>
      <c r="H34" s="38">
        <v>0</v>
      </c>
      <c r="I34" s="39">
        <f t="shared" si="0"/>
        <v>450</v>
      </c>
    </row>
    <row r="35" spans="1:9" ht="13.5" thickBot="1" x14ac:dyDescent="0.25">
      <c r="A35" s="73"/>
      <c r="B35" s="73"/>
      <c r="C35" s="73"/>
      <c r="D35" s="73"/>
      <c r="E35" s="35"/>
      <c r="F35" s="36" t="s">
        <v>174</v>
      </c>
      <c r="G35" s="37">
        <v>60</v>
      </c>
      <c r="H35" s="38">
        <v>0</v>
      </c>
      <c r="I35" s="39">
        <f t="shared" si="0"/>
        <v>60</v>
      </c>
    </row>
    <row r="36" spans="1:9" ht="13.5" thickBot="1" x14ac:dyDescent="0.25">
      <c r="A36" s="73"/>
      <c r="B36" s="73"/>
      <c r="C36" s="73"/>
      <c r="D36" s="73"/>
      <c r="E36" s="35"/>
      <c r="F36" s="36" t="s">
        <v>175</v>
      </c>
      <c r="G36" s="37">
        <v>125</v>
      </c>
      <c r="H36" s="38">
        <v>0</v>
      </c>
      <c r="I36" s="39">
        <f t="shared" si="0"/>
        <v>125</v>
      </c>
    </row>
    <row r="37" spans="1:9" ht="13.5" thickBot="1" x14ac:dyDescent="0.25">
      <c r="A37" s="73"/>
      <c r="B37" s="73"/>
      <c r="C37" s="73"/>
      <c r="D37" s="73"/>
      <c r="E37" s="35"/>
      <c r="F37" s="36" t="s">
        <v>176</v>
      </c>
      <c r="G37" s="37">
        <f>8*65</f>
        <v>520</v>
      </c>
      <c r="H37" s="38">
        <v>0</v>
      </c>
      <c r="I37" s="39">
        <f t="shared" si="0"/>
        <v>520</v>
      </c>
    </row>
    <row r="38" spans="1:9" ht="13.5" thickBot="1" x14ac:dyDescent="0.25">
      <c r="A38" s="73"/>
      <c r="B38" s="73"/>
      <c r="C38" s="73"/>
      <c r="D38" s="73"/>
      <c r="E38" s="35"/>
      <c r="F38" s="36" t="s">
        <v>177</v>
      </c>
      <c r="G38" s="37">
        <v>700</v>
      </c>
      <c r="H38" s="38">
        <v>0</v>
      </c>
      <c r="I38" s="39">
        <f t="shared" si="0"/>
        <v>700</v>
      </c>
    </row>
    <row r="39" spans="1:9" ht="13.5" thickBot="1" x14ac:dyDescent="0.25">
      <c r="A39" s="73"/>
      <c r="B39" s="73"/>
      <c r="C39" s="73"/>
      <c r="D39" s="73"/>
      <c r="E39" s="35"/>
      <c r="F39" s="40" t="s">
        <v>178</v>
      </c>
      <c r="G39" s="37">
        <v>0</v>
      </c>
      <c r="H39" s="38">
        <v>80</v>
      </c>
      <c r="I39" s="39">
        <f t="shared" si="0"/>
        <v>80</v>
      </c>
    </row>
    <row r="40" spans="1:9" ht="13.5" thickBot="1" x14ac:dyDescent="0.25">
      <c r="A40" s="73"/>
      <c r="B40" s="73"/>
      <c r="C40" s="73"/>
      <c r="D40" s="73"/>
      <c r="E40" s="35"/>
      <c r="F40" s="40" t="s">
        <v>179</v>
      </c>
      <c r="G40" s="37">
        <v>0</v>
      </c>
      <c r="H40" s="38">
        <v>60</v>
      </c>
      <c r="I40" s="39">
        <f t="shared" si="0"/>
        <v>60</v>
      </c>
    </row>
    <row r="41" spans="1:9" ht="13.5" thickBot="1" x14ac:dyDescent="0.25">
      <c r="A41" s="73"/>
      <c r="B41" s="73"/>
      <c r="C41" s="73"/>
      <c r="D41" s="73"/>
      <c r="E41" s="35"/>
      <c r="F41" s="40" t="s">
        <v>180</v>
      </c>
      <c r="G41" s="37">
        <v>0</v>
      </c>
      <c r="H41" s="38">
        <v>65</v>
      </c>
      <c r="I41" s="39">
        <f t="shared" si="0"/>
        <v>65</v>
      </c>
    </row>
    <row r="42" spans="1:9" ht="13.5" thickBot="1" x14ac:dyDescent="0.25">
      <c r="A42" s="73"/>
      <c r="B42" s="73"/>
      <c r="C42" s="73"/>
      <c r="D42" s="73"/>
      <c r="E42" s="35"/>
      <c r="F42" s="40" t="s">
        <v>181</v>
      </c>
      <c r="G42" s="37">
        <v>0</v>
      </c>
      <c r="H42" s="38">
        <v>45</v>
      </c>
      <c r="I42" s="39">
        <f t="shared" si="0"/>
        <v>45</v>
      </c>
    </row>
    <row r="43" spans="1:9" ht="13.5" thickBot="1" x14ac:dyDescent="0.25">
      <c r="A43" s="73"/>
      <c r="B43" s="73"/>
      <c r="C43" s="73"/>
      <c r="D43" s="73"/>
      <c r="E43" s="35"/>
      <c r="F43" s="40" t="s">
        <v>182</v>
      </c>
      <c r="G43" s="37">
        <v>0</v>
      </c>
      <c r="H43" s="38">
        <v>60</v>
      </c>
      <c r="I43" s="39">
        <f t="shared" si="0"/>
        <v>60</v>
      </c>
    </row>
    <row r="44" spans="1:9" ht="13.5" thickBot="1" x14ac:dyDescent="0.25">
      <c r="A44" s="73"/>
      <c r="B44" s="73"/>
      <c r="C44" s="73"/>
      <c r="D44" s="73"/>
      <c r="E44" s="35"/>
      <c r="F44" s="36" t="s">
        <v>183</v>
      </c>
      <c r="G44" s="37">
        <v>240</v>
      </c>
      <c r="H44" s="38">
        <v>0</v>
      </c>
      <c r="I44" s="39">
        <f t="shared" si="0"/>
        <v>240</v>
      </c>
    </row>
    <row r="45" spans="1:9" ht="13.5" thickBot="1" x14ac:dyDescent="0.25">
      <c r="A45" s="73"/>
      <c r="B45" s="73"/>
      <c r="C45" s="73"/>
      <c r="D45" s="73"/>
      <c r="E45" s="35"/>
      <c r="F45" s="40" t="s">
        <v>184</v>
      </c>
      <c r="G45" s="37">
        <v>0</v>
      </c>
      <c r="H45" s="38">
        <v>130</v>
      </c>
      <c r="I45" s="39">
        <f t="shared" si="0"/>
        <v>130</v>
      </c>
    </row>
    <row r="46" spans="1:9" ht="13.5" thickBot="1" x14ac:dyDescent="0.25">
      <c r="A46" s="73"/>
      <c r="B46" s="73"/>
      <c r="C46" s="73"/>
      <c r="D46" s="73"/>
      <c r="E46" s="35"/>
      <c r="F46" s="40" t="s">
        <v>185</v>
      </c>
      <c r="G46" s="37">
        <v>0</v>
      </c>
      <c r="H46" s="38">
        <v>40</v>
      </c>
      <c r="I46" s="39">
        <f t="shared" si="0"/>
        <v>40</v>
      </c>
    </row>
    <row r="47" spans="1:9" ht="13.5" thickBot="1" x14ac:dyDescent="0.25">
      <c r="A47" s="73"/>
      <c r="B47" s="73"/>
      <c r="C47" s="73"/>
      <c r="D47" s="73"/>
      <c r="E47" s="35"/>
      <c r="F47" s="36" t="s">
        <v>186</v>
      </c>
      <c r="G47" s="37">
        <v>210</v>
      </c>
      <c r="H47" s="38">
        <v>0</v>
      </c>
      <c r="I47" s="39">
        <f t="shared" si="0"/>
        <v>210</v>
      </c>
    </row>
    <row r="48" spans="1:9" ht="13.5" thickBot="1" x14ac:dyDescent="0.25">
      <c r="A48" s="73"/>
      <c r="B48" s="73"/>
      <c r="C48" s="73"/>
      <c r="D48" s="73"/>
      <c r="E48" s="35" t="s">
        <v>16</v>
      </c>
      <c r="F48" s="36" t="s">
        <v>187</v>
      </c>
      <c r="G48" s="37">
        <v>100</v>
      </c>
      <c r="H48" s="38">
        <v>0</v>
      </c>
      <c r="I48" s="39">
        <f t="shared" si="0"/>
        <v>100</v>
      </c>
    </row>
    <row r="49" spans="1:9" ht="13.5" thickBot="1" x14ac:dyDescent="0.25">
      <c r="A49" s="73"/>
      <c r="B49" s="73"/>
      <c r="C49" s="73"/>
      <c r="D49" s="73"/>
      <c r="E49" s="35"/>
      <c r="F49" s="36" t="s">
        <v>188</v>
      </c>
      <c r="G49" s="37">
        <v>125</v>
      </c>
      <c r="H49" s="38">
        <v>0</v>
      </c>
      <c r="I49" s="39">
        <f t="shared" si="0"/>
        <v>125</v>
      </c>
    </row>
    <row r="50" spans="1:9" ht="13.5" thickBot="1" x14ac:dyDescent="0.25">
      <c r="A50" s="73"/>
      <c r="B50" s="73"/>
      <c r="C50" s="73"/>
      <c r="D50" s="73"/>
      <c r="E50" s="35"/>
      <c r="F50" s="36" t="s">
        <v>241</v>
      </c>
      <c r="G50" s="37">
        <v>2800</v>
      </c>
      <c r="H50" s="38">
        <v>0</v>
      </c>
      <c r="I50" s="39">
        <f t="shared" si="0"/>
        <v>2800</v>
      </c>
    </row>
    <row r="51" spans="1:9" ht="13.5" thickBot="1" x14ac:dyDescent="0.25">
      <c r="A51" s="73"/>
      <c r="B51" s="73"/>
      <c r="C51" s="73"/>
      <c r="D51" s="73"/>
      <c r="E51" s="35" t="s">
        <v>112</v>
      </c>
      <c r="F51" s="36" t="s">
        <v>242</v>
      </c>
      <c r="G51" s="37">
        <v>800</v>
      </c>
      <c r="H51" s="38">
        <v>400</v>
      </c>
      <c r="I51" s="39">
        <f t="shared" si="0"/>
        <v>1200</v>
      </c>
    </row>
    <row r="52" spans="1:9" ht="13.5" thickBot="1" x14ac:dyDescent="0.25">
      <c r="A52" s="73"/>
      <c r="B52" s="73"/>
      <c r="C52" s="73"/>
      <c r="D52" s="73"/>
      <c r="E52" s="35" t="s">
        <v>191</v>
      </c>
      <c r="F52" s="36" t="s">
        <v>192</v>
      </c>
      <c r="G52" s="37">
        <f>600*0.85</f>
        <v>510</v>
      </c>
      <c r="H52" s="38">
        <v>0</v>
      </c>
      <c r="I52" s="39">
        <f t="shared" si="0"/>
        <v>510</v>
      </c>
    </row>
    <row r="53" spans="1:9" ht="13.5" thickBot="1" x14ac:dyDescent="0.25">
      <c r="A53" s="73"/>
      <c r="B53" s="73"/>
      <c r="C53" s="73"/>
      <c r="D53" s="73"/>
      <c r="E53" s="35"/>
      <c r="F53" s="36" t="s">
        <v>193</v>
      </c>
      <c r="G53" s="37">
        <v>900</v>
      </c>
      <c r="H53" s="38">
        <v>0</v>
      </c>
      <c r="I53" s="39">
        <f t="shared" si="0"/>
        <v>900</v>
      </c>
    </row>
    <row r="54" spans="1:9" ht="13.5" thickBot="1" x14ac:dyDescent="0.25">
      <c r="A54" s="73"/>
      <c r="B54" s="73"/>
      <c r="C54" s="73"/>
      <c r="D54" s="73"/>
      <c r="E54" s="35" t="s">
        <v>194</v>
      </c>
      <c r="F54" s="36" t="s">
        <v>195</v>
      </c>
      <c r="G54" s="37">
        <v>50</v>
      </c>
      <c r="H54" s="38">
        <v>0</v>
      </c>
      <c r="I54" s="39">
        <f t="shared" si="0"/>
        <v>50</v>
      </c>
    </row>
    <row r="55" spans="1:9" ht="13.5" thickBot="1" x14ac:dyDescent="0.25">
      <c r="A55" s="73"/>
      <c r="B55" s="73"/>
      <c r="C55" s="73"/>
      <c r="D55" s="73"/>
      <c r="E55" s="35"/>
      <c r="F55" s="36" t="s">
        <v>196</v>
      </c>
      <c r="G55" s="37">
        <f>1400*0.75</f>
        <v>1050</v>
      </c>
      <c r="H55" s="38">
        <v>0</v>
      </c>
      <c r="I55" s="39">
        <f t="shared" si="0"/>
        <v>1050</v>
      </c>
    </row>
    <row r="56" spans="1:9" ht="13.5" thickBot="1" x14ac:dyDescent="0.25">
      <c r="A56" s="73"/>
      <c r="B56" s="73"/>
      <c r="C56" s="73"/>
      <c r="D56" s="73"/>
      <c r="E56" s="35" t="s">
        <v>197</v>
      </c>
      <c r="F56" s="36" t="s">
        <v>198</v>
      </c>
      <c r="G56" s="37">
        <v>100</v>
      </c>
      <c r="H56" s="38">
        <v>400</v>
      </c>
      <c r="I56" s="39">
        <f t="shared" si="0"/>
        <v>500</v>
      </c>
    </row>
    <row r="57" spans="1:9" ht="13.5" thickBot="1" x14ac:dyDescent="0.25">
      <c r="A57" s="73"/>
      <c r="B57" s="73"/>
      <c r="C57" s="73"/>
      <c r="D57" s="73"/>
      <c r="E57" s="35"/>
      <c r="F57" s="36" t="s">
        <v>199</v>
      </c>
      <c r="G57" s="37">
        <v>420</v>
      </c>
      <c r="H57" s="38">
        <f>14*60</f>
        <v>840</v>
      </c>
      <c r="I57" s="39">
        <f t="shared" si="0"/>
        <v>1260</v>
      </c>
    </row>
    <row r="58" spans="1:9" ht="13.5" thickBot="1" x14ac:dyDescent="0.25">
      <c r="A58" s="73"/>
      <c r="B58" s="73"/>
      <c r="C58" s="73"/>
      <c r="D58" s="73"/>
      <c r="E58" s="35"/>
      <c r="F58" s="36" t="s">
        <v>200</v>
      </c>
      <c r="G58" s="37">
        <v>140</v>
      </c>
      <c r="H58" s="38">
        <v>250</v>
      </c>
      <c r="I58" s="39">
        <f t="shared" si="0"/>
        <v>390</v>
      </c>
    </row>
    <row r="59" spans="1:9" ht="13.5" thickBot="1" x14ac:dyDescent="0.25">
      <c r="A59" s="73"/>
      <c r="B59" s="73"/>
      <c r="C59" s="73"/>
      <c r="D59" s="73"/>
      <c r="E59" s="35"/>
      <c r="F59" s="36" t="s">
        <v>201</v>
      </c>
      <c r="G59" s="37">
        <v>190</v>
      </c>
      <c r="H59" s="38">
        <v>250</v>
      </c>
      <c r="I59" s="39">
        <f t="shared" si="0"/>
        <v>440</v>
      </c>
    </row>
    <row r="60" spans="1:9" ht="13.5" thickBot="1" x14ac:dyDescent="0.25">
      <c r="A60" s="73"/>
      <c r="B60" s="73"/>
      <c r="C60" s="73"/>
      <c r="D60" s="73"/>
      <c r="E60" s="35" t="s">
        <v>243</v>
      </c>
      <c r="F60" s="36" t="s">
        <v>244</v>
      </c>
      <c r="G60" s="37">
        <v>1875</v>
      </c>
      <c r="H60" s="38">
        <v>0</v>
      </c>
      <c r="I60" s="39">
        <f t="shared" si="0"/>
        <v>1875</v>
      </c>
    </row>
    <row r="61" spans="1:9" ht="13.5" thickBot="1" x14ac:dyDescent="0.25">
      <c r="A61" s="73"/>
      <c r="B61" s="73"/>
      <c r="C61" s="73"/>
      <c r="D61" s="73"/>
      <c r="E61" s="35"/>
      <c r="F61" s="36" t="s">
        <v>245</v>
      </c>
      <c r="G61" s="37">
        <v>960</v>
      </c>
      <c r="H61" s="38">
        <v>0</v>
      </c>
      <c r="I61" s="39">
        <f t="shared" si="0"/>
        <v>960</v>
      </c>
    </row>
    <row r="62" spans="1:9" ht="13.5" thickBot="1" x14ac:dyDescent="0.25">
      <c r="A62" s="73"/>
      <c r="B62" s="73"/>
      <c r="C62" s="73"/>
      <c r="D62" s="73"/>
      <c r="E62" s="35" t="s">
        <v>246</v>
      </c>
      <c r="F62" s="36" t="s">
        <v>247</v>
      </c>
      <c r="G62" s="37">
        <v>600</v>
      </c>
      <c r="H62" s="38">
        <v>3000</v>
      </c>
      <c r="I62" s="39">
        <f t="shared" si="0"/>
        <v>3600</v>
      </c>
    </row>
    <row r="63" spans="1:9" ht="13.5" thickBot="1" x14ac:dyDescent="0.25">
      <c r="A63" s="73"/>
      <c r="B63" s="73"/>
      <c r="C63" s="73"/>
      <c r="D63" s="73"/>
      <c r="E63" s="35"/>
      <c r="F63" s="36" t="s">
        <v>206</v>
      </c>
      <c r="G63" s="37">
        <v>0</v>
      </c>
      <c r="H63" s="38">
        <v>0</v>
      </c>
      <c r="I63" s="39">
        <f t="shared" si="0"/>
        <v>0</v>
      </c>
    </row>
    <row r="64" spans="1:9" ht="13.5" thickBot="1" x14ac:dyDescent="0.25">
      <c r="A64" s="73"/>
      <c r="B64" s="73"/>
      <c r="C64" s="73"/>
      <c r="D64" s="73"/>
      <c r="E64" s="35"/>
      <c r="F64" s="40" t="s">
        <v>207</v>
      </c>
      <c r="G64" s="37">
        <v>50</v>
      </c>
      <c r="H64" s="38">
        <v>150</v>
      </c>
      <c r="I64" s="39">
        <f t="shared" si="0"/>
        <v>200</v>
      </c>
    </row>
    <row r="65" spans="1:9" ht="13.5" thickBot="1" x14ac:dyDescent="0.25">
      <c r="A65" s="73"/>
      <c r="B65" s="73"/>
      <c r="C65" s="73"/>
      <c r="D65" s="73"/>
      <c r="E65" s="35"/>
      <c r="F65" s="40" t="s">
        <v>208</v>
      </c>
      <c r="G65" s="37">
        <v>80</v>
      </c>
      <c r="H65" s="38">
        <v>350</v>
      </c>
      <c r="I65" s="39">
        <f t="shared" si="0"/>
        <v>430</v>
      </c>
    </row>
    <row r="66" spans="1:9" ht="13.5" thickBot="1" x14ac:dyDescent="0.25">
      <c r="A66" s="73"/>
      <c r="B66" s="73"/>
      <c r="C66" s="73"/>
      <c r="D66" s="73"/>
      <c r="E66" s="35"/>
      <c r="F66" s="36" t="s">
        <v>209</v>
      </c>
      <c r="G66" s="37">
        <v>0</v>
      </c>
      <c r="H66" s="38">
        <v>0</v>
      </c>
      <c r="I66" s="39">
        <f t="shared" si="0"/>
        <v>0</v>
      </c>
    </row>
    <row r="67" spans="1:9" ht="13.5" thickBot="1" x14ac:dyDescent="0.25">
      <c r="A67" s="73"/>
      <c r="B67" s="73"/>
      <c r="C67" s="73"/>
      <c r="D67" s="73"/>
      <c r="E67" s="35"/>
      <c r="F67" s="40" t="s">
        <v>248</v>
      </c>
      <c r="G67" s="37">
        <f>50*32</f>
        <v>1600</v>
      </c>
      <c r="H67" s="38">
        <v>0</v>
      </c>
      <c r="I67" s="39">
        <f t="shared" si="0"/>
        <v>1600</v>
      </c>
    </row>
    <row r="68" spans="1:9" ht="13.5" thickBot="1" x14ac:dyDescent="0.25">
      <c r="A68" s="73"/>
      <c r="B68" s="73"/>
      <c r="C68" s="73"/>
      <c r="D68" s="73"/>
      <c r="E68" s="35"/>
      <c r="F68" s="40" t="s">
        <v>249</v>
      </c>
      <c r="G68" s="37">
        <f>18*7.5</f>
        <v>135</v>
      </c>
      <c r="H68" s="38">
        <v>0</v>
      </c>
      <c r="I68" s="39">
        <f t="shared" ref="I68:I85" si="1">G68+H68</f>
        <v>135</v>
      </c>
    </row>
    <row r="69" spans="1:9" ht="13.5" thickBot="1" x14ac:dyDescent="0.25">
      <c r="A69" s="73"/>
      <c r="B69" s="73"/>
      <c r="C69" s="73"/>
      <c r="D69" s="73"/>
      <c r="E69" s="35" t="s">
        <v>212</v>
      </c>
      <c r="F69" s="36" t="s">
        <v>213</v>
      </c>
      <c r="G69" s="37">
        <v>100</v>
      </c>
      <c r="H69" s="38">
        <v>100</v>
      </c>
      <c r="I69" s="39">
        <f t="shared" si="1"/>
        <v>200</v>
      </c>
    </row>
    <row r="70" spans="1:9" ht="13.5" thickBot="1" x14ac:dyDescent="0.25">
      <c r="A70" s="73"/>
      <c r="B70" s="73"/>
      <c r="C70" s="73"/>
      <c r="D70" s="73"/>
      <c r="E70" s="35"/>
      <c r="F70" s="36" t="s">
        <v>214</v>
      </c>
      <c r="G70" s="37">
        <f>130*4</f>
        <v>520</v>
      </c>
      <c r="H70" s="38">
        <v>800</v>
      </c>
      <c r="I70" s="39">
        <f t="shared" si="1"/>
        <v>1320</v>
      </c>
    </row>
    <row r="71" spans="1:9" ht="13.5" thickBot="1" x14ac:dyDescent="0.25">
      <c r="A71" s="73"/>
      <c r="B71" s="73"/>
      <c r="C71" s="73"/>
      <c r="D71" s="73"/>
      <c r="E71" s="35"/>
      <c r="F71" s="36" t="s">
        <v>215</v>
      </c>
      <c r="G71" s="37">
        <f>900*2.5</f>
        <v>2250</v>
      </c>
      <c r="H71" s="38">
        <v>2250</v>
      </c>
      <c r="I71" s="39">
        <f t="shared" si="1"/>
        <v>4500</v>
      </c>
    </row>
    <row r="72" spans="1:9" ht="13.5" thickBot="1" x14ac:dyDescent="0.25">
      <c r="A72" s="73"/>
      <c r="B72" s="73"/>
      <c r="C72" s="73"/>
      <c r="D72" s="73"/>
      <c r="E72" s="35" t="s">
        <v>216</v>
      </c>
      <c r="F72" s="36" t="s">
        <v>217</v>
      </c>
      <c r="G72" s="37">
        <v>350</v>
      </c>
      <c r="H72" s="38">
        <v>0</v>
      </c>
      <c r="I72" s="39">
        <f t="shared" si="1"/>
        <v>350</v>
      </c>
    </row>
    <row r="73" spans="1:9" ht="13.5" thickBot="1" x14ac:dyDescent="0.25">
      <c r="A73" s="73"/>
      <c r="B73" s="73"/>
      <c r="C73" s="73"/>
      <c r="D73" s="73"/>
      <c r="E73" s="35"/>
      <c r="F73" s="36" t="s">
        <v>218</v>
      </c>
      <c r="G73" s="37">
        <v>200</v>
      </c>
      <c r="H73" s="38">
        <v>0</v>
      </c>
      <c r="I73" s="39">
        <f t="shared" si="1"/>
        <v>200</v>
      </c>
    </row>
    <row r="74" spans="1:9" ht="13.5" thickBot="1" x14ac:dyDescent="0.25">
      <c r="A74" s="73"/>
      <c r="B74" s="73"/>
      <c r="C74" s="73"/>
      <c r="D74" s="73"/>
      <c r="E74" s="35"/>
      <c r="F74" s="36" t="s">
        <v>219</v>
      </c>
      <c r="G74" s="37">
        <v>180</v>
      </c>
      <c r="H74" s="38">
        <v>0</v>
      </c>
      <c r="I74" s="39">
        <f t="shared" si="1"/>
        <v>180</v>
      </c>
    </row>
    <row r="75" spans="1:9" ht="13.5" thickBot="1" x14ac:dyDescent="0.25">
      <c r="A75" s="73"/>
      <c r="B75" s="73"/>
      <c r="C75" s="73"/>
      <c r="D75" s="73"/>
      <c r="E75" s="35"/>
      <c r="F75" s="36" t="s">
        <v>220</v>
      </c>
      <c r="G75" s="37">
        <v>500</v>
      </c>
      <c r="H75" s="38">
        <v>0</v>
      </c>
      <c r="I75" s="39">
        <f t="shared" si="1"/>
        <v>500</v>
      </c>
    </row>
    <row r="76" spans="1:9" ht="13.5" thickBot="1" x14ac:dyDescent="0.25">
      <c r="A76" s="73"/>
      <c r="B76" s="73"/>
      <c r="C76" s="73"/>
      <c r="D76" s="73"/>
      <c r="E76" s="35" t="s">
        <v>221</v>
      </c>
      <c r="F76" s="36" t="s">
        <v>222</v>
      </c>
      <c r="G76" s="37">
        <v>0</v>
      </c>
      <c r="H76" s="38">
        <v>0</v>
      </c>
      <c r="I76" s="39">
        <f t="shared" si="1"/>
        <v>0</v>
      </c>
    </row>
    <row r="77" spans="1:9" ht="13.5" thickBot="1" x14ac:dyDescent="0.25">
      <c r="A77" s="73"/>
      <c r="B77" s="73"/>
      <c r="C77" s="73"/>
      <c r="D77" s="73"/>
      <c r="E77" s="35"/>
      <c r="F77" s="36" t="s">
        <v>250</v>
      </c>
      <c r="G77" s="37">
        <v>700</v>
      </c>
      <c r="H77" s="38">
        <v>0</v>
      </c>
      <c r="I77" s="39">
        <f t="shared" si="1"/>
        <v>700</v>
      </c>
    </row>
    <row r="78" spans="1:9" ht="13.5" thickBot="1" x14ac:dyDescent="0.25">
      <c r="A78" s="73"/>
      <c r="B78" s="73"/>
      <c r="C78" s="73"/>
      <c r="D78" s="73"/>
      <c r="E78" s="35"/>
      <c r="F78" s="36" t="s">
        <v>224</v>
      </c>
      <c r="G78" s="37">
        <v>50</v>
      </c>
      <c r="H78" s="38">
        <v>0</v>
      </c>
      <c r="I78" s="39">
        <f t="shared" si="1"/>
        <v>50</v>
      </c>
    </row>
    <row r="79" spans="1:9" ht="13.5" thickBot="1" x14ac:dyDescent="0.25">
      <c r="A79" s="73"/>
      <c r="B79" s="73"/>
      <c r="C79" s="73"/>
      <c r="D79" s="73"/>
      <c r="E79" s="35" t="s">
        <v>251</v>
      </c>
      <c r="F79" s="36" t="s">
        <v>226</v>
      </c>
      <c r="G79" s="37">
        <v>1000</v>
      </c>
      <c r="H79" s="38">
        <v>1000</v>
      </c>
      <c r="I79" s="39">
        <f t="shared" si="1"/>
        <v>2000</v>
      </c>
    </row>
    <row r="80" spans="1:9" ht="13.5" thickBot="1" x14ac:dyDescent="0.25">
      <c r="A80" s="73"/>
      <c r="B80" s="73"/>
      <c r="C80" s="73"/>
      <c r="D80" s="73"/>
      <c r="E80" s="35"/>
      <c r="F80" s="36" t="s">
        <v>227</v>
      </c>
      <c r="G80" s="37">
        <v>0</v>
      </c>
      <c r="H80" s="38">
        <v>0</v>
      </c>
      <c r="I80" s="39">
        <f t="shared" si="1"/>
        <v>0</v>
      </c>
    </row>
    <row r="81" spans="1:9" ht="13.5" thickBot="1" x14ac:dyDescent="0.25">
      <c r="A81" s="73"/>
      <c r="B81" s="73"/>
      <c r="C81" s="73"/>
      <c r="D81" s="73"/>
      <c r="E81" s="35"/>
      <c r="F81" s="40" t="s">
        <v>228</v>
      </c>
      <c r="G81" s="37">
        <v>0</v>
      </c>
      <c r="H81" s="38">
        <v>600</v>
      </c>
      <c r="I81" s="39">
        <f t="shared" si="1"/>
        <v>600</v>
      </c>
    </row>
    <row r="82" spans="1:9" ht="13.5" thickBot="1" x14ac:dyDescent="0.25">
      <c r="A82" s="73"/>
      <c r="B82" s="73"/>
      <c r="C82" s="73"/>
      <c r="D82" s="73"/>
      <c r="E82" s="35"/>
      <c r="F82" s="40" t="s">
        <v>229</v>
      </c>
      <c r="G82" s="37">
        <v>0</v>
      </c>
      <c r="H82" s="38">
        <v>450</v>
      </c>
      <c r="I82" s="39">
        <f t="shared" si="1"/>
        <v>450</v>
      </c>
    </row>
    <row r="83" spans="1:9" ht="13.5" thickBot="1" x14ac:dyDescent="0.25">
      <c r="A83" s="73"/>
      <c r="B83" s="73"/>
      <c r="C83" s="73"/>
      <c r="D83" s="73"/>
      <c r="E83" s="35"/>
      <c r="F83" s="40" t="s">
        <v>230</v>
      </c>
      <c r="G83" s="37">
        <v>0</v>
      </c>
      <c r="H83" s="38">
        <v>300</v>
      </c>
      <c r="I83" s="39">
        <f t="shared" si="1"/>
        <v>300</v>
      </c>
    </row>
    <row r="84" spans="1:9" ht="13.5" thickBot="1" x14ac:dyDescent="0.25">
      <c r="A84" s="73"/>
      <c r="B84" s="73"/>
      <c r="C84" s="73"/>
      <c r="D84" s="73"/>
      <c r="E84" s="35"/>
      <c r="F84" s="40" t="s">
        <v>231</v>
      </c>
      <c r="G84" s="37">
        <v>50</v>
      </c>
      <c r="H84" s="38">
        <v>150</v>
      </c>
      <c r="I84" s="39">
        <f t="shared" si="1"/>
        <v>200</v>
      </c>
    </row>
    <row r="85" spans="1:9" ht="13.5" thickBot="1" x14ac:dyDescent="0.25">
      <c r="A85" s="73"/>
      <c r="B85" s="73"/>
      <c r="C85" s="73"/>
      <c r="D85" s="73"/>
      <c r="E85" s="35"/>
      <c r="F85" s="36" t="s">
        <v>232</v>
      </c>
      <c r="G85" s="37">
        <v>150</v>
      </c>
      <c r="H85" s="38">
        <v>0</v>
      </c>
      <c r="I85" s="39">
        <f t="shared" si="1"/>
        <v>150</v>
      </c>
    </row>
    <row r="86" spans="1:9" ht="13.5" thickBot="1" x14ac:dyDescent="0.25">
      <c r="A86" s="73"/>
      <c r="B86" s="73"/>
      <c r="C86" s="73"/>
      <c r="D86" s="73"/>
      <c r="E86" s="35"/>
      <c r="F86" s="36"/>
      <c r="G86" s="41"/>
      <c r="H86" s="42"/>
      <c r="I86" s="43"/>
    </row>
    <row r="87" spans="1:9" ht="13.5" thickBot="1" x14ac:dyDescent="0.25">
      <c r="A87" s="73"/>
      <c r="B87" s="73"/>
      <c r="C87" s="73"/>
      <c r="D87" s="73"/>
      <c r="E87" s="26"/>
      <c r="F87" s="27"/>
      <c r="G87" s="28"/>
      <c r="H87" s="28"/>
      <c r="I87" s="29"/>
    </row>
    <row r="88" spans="1:9" ht="13.5" thickBot="1" x14ac:dyDescent="0.25">
      <c r="A88" s="73"/>
      <c r="B88" s="73"/>
      <c r="C88" s="73"/>
      <c r="D88" s="73"/>
      <c r="E88" s="26"/>
      <c r="F88" s="28"/>
      <c r="G88" s="28"/>
      <c r="H88" s="44" t="s">
        <v>252</v>
      </c>
      <c r="I88" s="45">
        <f>SUM(I3:I85)</f>
        <v>43095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5487-E420-4E6F-AF75-200AAF71B27F}">
  <dimension ref="B2:C86"/>
  <sheetViews>
    <sheetView tabSelected="1" workbookViewId="0">
      <selection activeCell="C11" sqref="C11"/>
    </sheetView>
  </sheetViews>
  <sheetFormatPr defaultRowHeight="12.75" x14ac:dyDescent="0.2"/>
  <cols>
    <col min="2" max="2" width="28.6640625" bestFit="1" customWidth="1"/>
    <col min="3" max="3" width="50.33203125" bestFit="1" customWidth="1"/>
  </cols>
  <sheetData>
    <row r="2" spans="2:3" ht="21" x14ac:dyDescent="0.35">
      <c r="B2" s="64" t="s">
        <v>134</v>
      </c>
      <c r="C2" s="64"/>
    </row>
    <row r="3" spans="2:3" ht="13.5" thickBot="1" x14ac:dyDescent="0.25">
      <c r="B3" s="20"/>
    </row>
    <row r="4" spans="2:3" ht="15.75" thickBot="1" x14ac:dyDescent="0.3">
      <c r="B4" s="21" t="s">
        <v>135</v>
      </c>
      <c r="C4" s="22" t="s">
        <v>136</v>
      </c>
    </row>
    <row r="5" spans="2:3" ht="15.75" thickBot="1" x14ac:dyDescent="0.3">
      <c r="B5" s="23" t="s">
        <v>3</v>
      </c>
      <c r="C5" s="24" t="s">
        <v>137</v>
      </c>
    </row>
    <row r="6" spans="2:3" ht="15.75" thickBot="1" x14ac:dyDescent="0.3">
      <c r="B6" s="23" t="s">
        <v>138</v>
      </c>
      <c r="C6" s="24" t="s">
        <v>139</v>
      </c>
    </row>
    <row r="7" spans="2:3" ht="15.75" thickBot="1" x14ac:dyDescent="0.3">
      <c r="B7" s="23"/>
      <c r="C7" s="24" t="s">
        <v>140</v>
      </c>
    </row>
    <row r="8" spans="2:3" ht="15.75" thickBot="1" x14ac:dyDescent="0.3">
      <c r="B8" s="23"/>
      <c r="C8" s="24" t="s">
        <v>141</v>
      </c>
    </row>
    <row r="9" spans="2:3" ht="15.75" thickBot="1" x14ac:dyDescent="0.3">
      <c r="B9" s="23" t="s">
        <v>6</v>
      </c>
      <c r="C9" s="24" t="s">
        <v>142</v>
      </c>
    </row>
    <row r="10" spans="2:3" ht="15.75" thickBot="1" x14ac:dyDescent="0.3">
      <c r="B10" s="23"/>
      <c r="C10" s="24" t="s">
        <v>143</v>
      </c>
    </row>
    <row r="11" spans="2:3" ht="15.75" thickBot="1" x14ac:dyDescent="0.3">
      <c r="B11" s="23" t="s">
        <v>144</v>
      </c>
      <c r="C11" s="24" t="s">
        <v>145</v>
      </c>
    </row>
    <row r="12" spans="2:3" ht="15.75" thickBot="1" x14ac:dyDescent="0.3">
      <c r="B12" s="23" t="s">
        <v>64</v>
      </c>
      <c r="C12" s="24" t="s">
        <v>146</v>
      </c>
    </row>
    <row r="13" spans="2:3" ht="15.75" thickBot="1" x14ac:dyDescent="0.3">
      <c r="B13" s="23" t="s">
        <v>147</v>
      </c>
      <c r="C13" s="24" t="s">
        <v>148</v>
      </c>
    </row>
    <row r="14" spans="2:3" ht="15.75" thickBot="1" x14ac:dyDescent="0.3">
      <c r="B14" s="23"/>
      <c r="C14" s="24" t="s">
        <v>149</v>
      </c>
    </row>
    <row r="15" spans="2:3" ht="15.75" thickBot="1" x14ac:dyDescent="0.3">
      <c r="B15" s="23" t="s">
        <v>13</v>
      </c>
      <c r="C15" s="24" t="s">
        <v>150</v>
      </c>
    </row>
    <row r="16" spans="2:3" ht="15.75" thickBot="1" x14ac:dyDescent="0.3">
      <c r="B16" s="23"/>
      <c r="C16" s="24" t="s">
        <v>151</v>
      </c>
    </row>
    <row r="17" spans="2:3" ht="15.75" thickBot="1" x14ac:dyDescent="0.3">
      <c r="B17" s="23"/>
      <c r="C17" s="24" t="s">
        <v>152</v>
      </c>
    </row>
    <row r="18" spans="2:3" ht="15.75" thickBot="1" x14ac:dyDescent="0.3">
      <c r="B18" s="23"/>
      <c r="C18" s="24" t="s">
        <v>153</v>
      </c>
    </row>
    <row r="19" spans="2:3" ht="15.75" thickBot="1" x14ac:dyDescent="0.3">
      <c r="B19" s="23" t="s">
        <v>154</v>
      </c>
      <c r="C19" s="24" t="s">
        <v>155</v>
      </c>
    </row>
    <row r="20" spans="2:3" ht="15.75" thickBot="1" x14ac:dyDescent="0.3">
      <c r="B20" s="23"/>
      <c r="C20" s="24" t="s">
        <v>156</v>
      </c>
    </row>
    <row r="21" spans="2:3" ht="15.75" thickBot="1" x14ac:dyDescent="0.3">
      <c r="B21" s="23"/>
      <c r="C21" s="24" t="s">
        <v>157</v>
      </c>
    </row>
    <row r="22" spans="2:3" ht="15.75" thickBot="1" x14ac:dyDescent="0.3">
      <c r="B22" s="23" t="s">
        <v>19</v>
      </c>
      <c r="C22" s="24" t="s">
        <v>158</v>
      </c>
    </row>
    <row r="23" spans="2:3" ht="15.75" thickBot="1" x14ac:dyDescent="0.3">
      <c r="B23" s="23"/>
      <c r="C23" s="24" t="s">
        <v>159</v>
      </c>
    </row>
    <row r="24" spans="2:3" ht="15.75" thickBot="1" x14ac:dyDescent="0.3">
      <c r="B24" s="23"/>
      <c r="C24" s="24" t="s">
        <v>160</v>
      </c>
    </row>
    <row r="25" spans="2:3" ht="15.75" thickBot="1" x14ac:dyDescent="0.3">
      <c r="B25" s="23"/>
      <c r="C25" s="24" t="s">
        <v>161</v>
      </c>
    </row>
    <row r="26" spans="2:3" ht="15.75" thickBot="1" x14ac:dyDescent="0.3">
      <c r="B26" s="23"/>
      <c r="C26" s="24" t="s">
        <v>162</v>
      </c>
    </row>
    <row r="27" spans="2:3" ht="15.75" thickBot="1" x14ac:dyDescent="0.3">
      <c r="B27" s="23"/>
      <c r="C27" s="24" t="s">
        <v>163</v>
      </c>
    </row>
    <row r="28" spans="2:3" ht="15.75" thickBot="1" x14ac:dyDescent="0.3">
      <c r="B28" s="23"/>
      <c r="C28" s="24" t="s">
        <v>164</v>
      </c>
    </row>
    <row r="29" spans="2:3" ht="15.75" thickBot="1" x14ac:dyDescent="0.3">
      <c r="B29" s="23"/>
      <c r="C29" s="24" t="s">
        <v>165</v>
      </c>
    </row>
    <row r="30" spans="2:3" ht="15.75" thickBot="1" x14ac:dyDescent="0.3">
      <c r="B30" s="23"/>
      <c r="C30" s="24" t="s">
        <v>166</v>
      </c>
    </row>
    <row r="31" spans="2:3" ht="15.75" thickBot="1" x14ac:dyDescent="0.3">
      <c r="B31" s="23"/>
      <c r="C31" s="24" t="s">
        <v>167</v>
      </c>
    </row>
    <row r="32" spans="2:3" ht="15.75" thickBot="1" x14ac:dyDescent="0.3">
      <c r="B32" s="23"/>
      <c r="C32" s="24" t="s">
        <v>168</v>
      </c>
    </row>
    <row r="33" spans="2:3" ht="15.75" thickBot="1" x14ac:dyDescent="0.3">
      <c r="B33" s="23"/>
      <c r="C33" s="24" t="s">
        <v>169</v>
      </c>
    </row>
    <row r="34" spans="2:3" ht="15.75" thickBot="1" x14ac:dyDescent="0.3">
      <c r="B34" s="23"/>
      <c r="C34" s="24" t="s">
        <v>170</v>
      </c>
    </row>
    <row r="35" spans="2:3" ht="15.75" thickBot="1" x14ac:dyDescent="0.3">
      <c r="B35" s="23" t="s">
        <v>171</v>
      </c>
      <c r="C35" s="24" t="s">
        <v>172</v>
      </c>
    </row>
    <row r="36" spans="2:3" ht="15.75" thickBot="1" x14ac:dyDescent="0.3">
      <c r="B36" s="23"/>
      <c r="C36" s="24" t="s">
        <v>173</v>
      </c>
    </row>
    <row r="37" spans="2:3" ht="15.75" thickBot="1" x14ac:dyDescent="0.3">
      <c r="B37" s="23"/>
      <c r="C37" s="24" t="s">
        <v>174</v>
      </c>
    </row>
    <row r="38" spans="2:3" ht="15.75" thickBot="1" x14ac:dyDescent="0.3">
      <c r="B38" s="23"/>
      <c r="C38" s="24" t="s">
        <v>175</v>
      </c>
    </row>
    <row r="39" spans="2:3" ht="15.75" thickBot="1" x14ac:dyDescent="0.3">
      <c r="B39" s="23"/>
      <c r="C39" s="24" t="s">
        <v>176</v>
      </c>
    </row>
    <row r="40" spans="2:3" ht="15.75" thickBot="1" x14ac:dyDescent="0.3">
      <c r="B40" s="23"/>
      <c r="C40" s="24" t="s">
        <v>177</v>
      </c>
    </row>
    <row r="41" spans="2:3" ht="15.75" thickBot="1" x14ac:dyDescent="0.3">
      <c r="B41" s="23"/>
      <c r="C41" s="25" t="s">
        <v>178</v>
      </c>
    </row>
    <row r="42" spans="2:3" ht="15.75" thickBot="1" x14ac:dyDescent="0.3">
      <c r="B42" s="23"/>
      <c r="C42" s="25" t="s">
        <v>179</v>
      </c>
    </row>
    <row r="43" spans="2:3" ht="15.75" thickBot="1" x14ac:dyDescent="0.3">
      <c r="B43" s="23"/>
      <c r="C43" s="25" t="s">
        <v>180</v>
      </c>
    </row>
    <row r="44" spans="2:3" ht="15.75" thickBot="1" x14ac:dyDescent="0.3">
      <c r="B44" s="23"/>
      <c r="C44" s="25" t="s">
        <v>181</v>
      </c>
    </row>
    <row r="45" spans="2:3" ht="15.75" thickBot="1" x14ac:dyDescent="0.3">
      <c r="B45" s="23"/>
      <c r="C45" s="25" t="s">
        <v>182</v>
      </c>
    </row>
    <row r="46" spans="2:3" ht="15.75" thickBot="1" x14ac:dyDescent="0.3">
      <c r="B46" s="23"/>
      <c r="C46" s="24" t="s">
        <v>183</v>
      </c>
    </row>
    <row r="47" spans="2:3" ht="15.75" thickBot="1" x14ac:dyDescent="0.3">
      <c r="B47" s="23"/>
      <c r="C47" s="25" t="s">
        <v>184</v>
      </c>
    </row>
    <row r="48" spans="2:3" ht="15.75" thickBot="1" x14ac:dyDescent="0.3">
      <c r="B48" s="23"/>
      <c r="C48" s="25" t="s">
        <v>185</v>
      </c>
    </row>
    <row r="49" spans="2:3" ht="15.75" thickBot="1" x14ac:dyDescent="0.3">
      <c r="B49" s="23"/>
      <c r="C49" s="24" t="s">
        <v>186</v>
      </c>
    </row>
    <row r="50" spans="2:3" ht="15.75" thickBot="1" x14ac:dyDescent="0.3">
      <c r="B50" s="23" t="s">
        <v>16</v>
      </c>
      <c r="C50" s="24" t="s">
        <v>187</v>
      </c>
    </row>
    <row r="51" spans="2:3" ht="15.75" thickBot="1" x14ac:dyDescent="0.3">
      <c r="B51" s="23"/>
      <c r="C51" s="24" t="s">
        <v>188</v>
      </c>
    </row>
    <row r="52" spans="2:3" ht="15.75" thickBot="1" x14ac:dyDescent="0.3">
      <c r="B52" s="23"/>
      <c r="C52" s="24" t="s">
        <v>189</v>
      </c>
    </row>
    <row r="53" spans="2:3" ht="15.75" thickBot="1" x14ac:dyDescent="0.3">
      <c r="B53" s="23" t="s">
        <v>112</v>
      </c>
      <c r="C53" s="24" t="s">
        <v>190</v>
      </c>
    </row>
    <row r="54" spans="2:3" ht="15.75" thickBot="1" x14ac:dyDescent="0.3">
      <c r="B54" s="23" t="s">
        <v>191</v>
      </c>
      <c r="C54" s="24" t="s">
        <v>192</v>
      </c>
    </row>
    <row r="55" spans="2:3" ht="15.75" thickBot="1" x14ac:dyDescent="0.3">
      <c r="B55" s="23"/>
      <c r="C55" s="24" t="s">
        <v>193</v>
      </c>
    </row>
    <row r="56" spans="2:3" ht="15.75" thickBot="1" x14ac:dyDescent="0.3">
      <c r="B56" s="23" t="s">
        <v>194</v>
      </c>
      <c r="C56" s="24" t="s">
        <v>195</v>
      </c>
    </row>
    <row r="57" spans="2:3" ht="15.75" thickBot="1" x14ac:dyDescent="0.3">
      <c r="B57" s="23"/>
      <c r="C57" s="24" t="s">
        <v>196</v>
      </c>
    </row>
    <row r="58" spans="2:3" ht="15.75" thickBot="1" x14ac:dyDescent="0.3">
      <c r="B58" s="23" t="s">
        <v>197</v>
      </c>
      <c r="C58" s="24" t="s">
        <v>198</v>
      </c>
    </row>
    <row r="59" spans="2:3" ht="15.75" thickBot="1" x14ac:dyDescent="0.3">
      <c r="B59" s="23"/>
      <c r="C59" s="24" t="s">
        <v>199</v>
      </c>
    </row>
    <row r="60" spans="2:3" ht="15.75" thickBot="1" x14ac:dyDescent="0.3">
      <c r="B60" s="23"/>
      <c r="C60" s="24" t="s">
        <v>200</v>
      </c>
    </row>
    <row r="61" spans="2:3" ht="15.75" thickBot="1" x14ac:dyDescent="0.3">
      <c r="B61" s="23"/>
      <c r="C61" s="24" t="s">
        <v>201</v>
      </c>
    </row>
    <row r="62" spans="2:3" ht="15.75" thickBot="1" x14ac:dyDescent="0.3">
      <c r="B62" s="23" t="s">
        <v>202</v>
      </c>
      <c r="C62" s="24" t="s">
        <v>203</v>
      </c>
    </row>
    <row r="63" spans="2:3" ht="15.75" thickBot="1" x14ac:dyDescent="0.3">
      <c r="B63" s="23" t="s">
        <v>204</v>
      </c>
      <c r="C63" s="24" t="s">
        <v>205</v>
      </c>
    </row>
    <row r="64" spans="2:3" ht="15.75" thickBot="1" x14ac:dyDescent="0.3">
      <c r="B64" s="23"/>
      <c r="C64" s="24" t="s">
        <v>206</v>
      </c>
    </row>
    <row r="65" spans="2:3" ht="15.75" thickBot="1" x14ac:dyDescent="0.3">
      <c r="B65" s="23"/>
      <c r="C65" s="25" t="s">
        <v>207</v>
      </c>
    </row>
    <row r="66" spans="2:3" ht="15.75" thickBot="1" x14ac:dyDescent="0.3">
      <c r="B66" s="23"/>
      <c r="C66" s="25" t="s">
        <v>208</v>
      </c>
    </row>
    <row r="67" spans="2:3" ht="15.75" thickBot="1" x14ac:dyDescent="0.3">
      <c r="B67" s="23"/>
      <c r="C67" s="24" t="s">
        <v>209</v>
      </c>
    </row>
    <row r="68" spans="2:3" ht="15.75" thickBot="1" x14ac:dyDescent="0.3">
      <c r="B68" s="23"/>
      <c r="C68" s="25" t="s">
        <v>210</v>
      </c>
    </row>
    <row r="69" spans="2:3" ht="15.75" thickBot="1" x14ac:dyDescent="0.3">
      <c r="B69" s="23"/>
      <c r="C69" s="25" t="s">
        <v>211</v>
      </c>
    </row>
    <row r="70" spans="2:3" ht="15.75" thickBot="1" x14ac:dyDescent="0.3">
      <c r="B70" s="23" t="s">
        <v>212</v>
      </c>
      <c r="C70" s="24" t="s">
        <v>213</v>
      </c>
    </row>
    <row r="71" spans="2:3" ht="15.75" thickBot="1" x14ac:dyDescent="0.3">
      <c r="B71" s="23"/>
      <c r="C71" s="24" t="s">
        <v>214</v>
      </c>
    </row>
    <row r="72" spans="2:3" ht="15.75" thickBot="1" x14ac:dyDescent="0.3">
      <c r="B72" s="23"/>
      <c r="C72" s="24" t="s">
        <v>215</v>
      </c>
    </row>
    <row r="73" spans="2:3" ht="15.75" thickBot="1" x14ac:dyDescent="0.3">
      <c r="B73" s="23" t="s">
        <v>216</v>
      </c>
      <c r="C73" s="24" t="s">
        <v>217</v>
      </c>
    </row>
    <row r="74" spans="2:3" ht="15.75" thickBot="1" x14ac:dyDescent="0.3">
      <c r="B74" s="23"/>
      <c r="C74" s="24" t="s">
        <v>218</v>
      </c>
    </row>
    <row r="75" spans="2:3" ht="15.75" thickBot="1" x14ac:dyDescent="0.3">
      <c r="B75" s="23"/>
      <c r="C75" s="24" t="s">
        <v>219</v>
      </c>
    </row>
    <row r="76" spans="2:3" ht="15.75" thickBot="1" x14ac:dyDescent="0.3">
      <c r="B76" s="23"/>
      <c r="C76" s="24" t="s">
        <v>220</v>
      </c>
    </row>
    <row r="77" spans="2:3" ht="15.75" thickBot="1" x14ac:dyDescent="0.3">
      <c r="B77" s="23" t="s">
        <v>221</v>
      </c>
      <c r="C77" s="24" t="s">
        <v>222</v>
      </c>
    </row>
    <row r="78" spans="2:3" ht="15.75" thickBot="1" x14ac:dyDescent="0.3">
      <c r="B78" s="23"/>
      <c r="C78" s="24" t="s">
        <v>223</v>
      </c>
    </row>
    <row r="79" spans="2:3" ht="15.75" thickBot="1" x14ac:dyDescent="0.3">
      <c r="B79" s="23"/>
      <c r="C79" s="24" t="s">
        <v>224</v>
      </c>
    </row>
    <row r="80" spans="2:3" ht="15.75" thickBot="1" x14ac:dyDescent="0.3">
      <c r="B80" s="23" t="s">
        <v>225</v>
      </c>
      <c r="C80" s="24" t="s">
        <v>226</v>
      </c>
    </row>
    <row r="81" spans="2:3" ht="15.75" thickBot="1" x14ac:dyDescent="0.3">
      <c r="B81" s="23"/>
      <c r="C81" s="24" t="s">
        <v>227</v>
      </c>
    </row>
    <row r="82" spans="2:3" ht="15.75" thickBot="1" x14ac:dyDescent="0.3">
      <c r="B82" s="23"/>
      <c r="C82" s="25" t="s">
        <v>228</v>
      </c>
    </row>
    <row r="83" spans="2:3" ht="15.75" thickBot="1" x14ac:dyDescent="0.3">
      <c r="B83" s="23"/>
      <c r="C83" s="25" t="s">
        <v>229</v>
      </c>
    </row>
    <row r="84" spans="2:3" ht="15.75" thickBot="1" x14ac:dyDescent="0.3">
      <c r="B84" s="23"/>
      <c r="C84" s="25" t="s">
        <v>230</v>
      </c>
    </row>
    <row r="85" spans="2:3" ht="15.75" thickBot="1" x14ac:dyDescent="0.3">
      <c r="B85" s="23"/>
      <c r="C85" s="25" t="s">
        <v>231</v>
      </c>
    </row>
    <row r="86" spans="2:3" ht="15.75" thickBot="1" x14ac:dyDescent="0.3">
      <c r="B86" s="23"/>
      <c r="C86" s="24" t="s">
        <v>232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Deal analyzer</vt:lpstr>
      <vt:lpstr>Repair estimator</vt:lpstr>
      <vt:lpstr>Example Budget</vt:lpstr>
      <vt:lpstr>Sample Rehab Analysis</vt:lpstr>
      <vt:lpstr>Example SOW</vt:lpstr>
      <vt:lpstr>'Repair estimator'!Print_Area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 sharif</cp:lastModifiedBy>
  <cp:lastPrinted>2014-04-15T17:46:18Z</cp:lastPrinted>
  <dcterms:created xsi:type="dcterms:W3CDTF">2010-06-21T07:17:39Z</dcterms:created>
  <dcterms:modified xsi:type="dcterms:W3CDTF">2020-06-26T04:56:22Z</dcterms:modified>
</cp:coreProperties>
</file>